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дели на сайт\"/>
    </mc:Choice>
  </mc:AlternateContent>
  <bookViews>
    <workbookView xWindow="0" yWindow="0" windowWidth="24000" windowHeight="81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AC19" i="1" s="1"/>
  <c r="X19" i="1"/>
  <c r="Z19" i="1" s="1"/>
  <c r="W19" i="1"/>
  <c r="AA19" i="1" s="1"/>
  <c r="AE19" i="1" s="1"/>
  <c r="AI19" i="1" s="1"/>
  <c r="V19" i="1"/>
  <c r="T19" i="1"/>
  <c r="R19" i="1"/>
  <c r="N19" i="1"/>
  <c r="J19" i="1"/>
  <c r="F19" i="1"/>
  <c r="AE18" i="1"/>
  <c r="AI18" i="1" s="1"/>
  <c r="Y18" i="1"/>
  <c r="Z18" i="1" s="1"/>
  <c r="X18" i="1"/>
  <c r="AB18" i="1" s="1"/>
  <c r="AF18" i="1" s="1"/>
  <c r="AJ18" i="1" s="1"/>
  <c r="V18" i="1"/>
  <c r="R18" i="1"/>
  <c r="N18" i="1"/>
  <c r="J18" i="1"/>
  <c r="F18" i="1"/>
  <c r="AI17" i="1"/>
  <c r="Y17" i="1"/>
  <c r="AC17" i="1" s="1"/>
  <c r="V17" i="1"/>
  <c r="T17" i="1"/>
  <c r="X17" i="1" s="1"/>
  <c r="AB17" i="1" s="1"/>
  <c r="AF17" i="1" s="1"/>
  <c r="AJ17" i="1" s="1"/>
  <c r="R17" i="1"/>
  <c r="N17" i="1"/>
  <c r="J17" i="1"/>
  <c r="F17" i="1"/>
  <c r="Y16" i="1"/>
  <c r="AC16" i="1" s="1"/>
  <c r="X16" i="1"/>
  <c r="Z16" i="1" s="1"/>
  <c r="V16" i="1"/>
  <c r="T16" i="1"/>
  <c r="S16" i="1"/>
  <c r="W16" i="1" s="1"/>
  <c r="AA16" i="1" s="1"/>
  <c r="AE16" i="1" s="1"/>
  <c r="AI16" i="1" s="1"/>
  <c r="R16" i="1"/>
  <c r="N16" i="1"/>
  <c r="J16" i="1"/>
  <c r="F16" i="1"/>
  <c r="Y15" i="1"/>
  <c r="AC15" i="1" s="1"/>
  <c r="W15" i="1"/>
  <c r="AA15" i="1" s="1"/>
  <c r="AE15" i="1" s="1"/>
  <c r="AI15" i="1" s="1"/>
  <c r="T15" i="1"/>
  <c r="X15" i="1" s="1"/>
  <c r="AB15" i="1" s="1"/>
  <c r="AF15" i="1" s="1"/>
  <c r="AJ15" i="1" s="1"/>
  <c r="R15" i="1"/>
  <c r="N15" i="1"/>
  <c r="J15" i="1"/>
  <c r="F15" i="1"/>
  <c r="Y14" i="1"/>
  <c r="W14" i="1"/>
  <c r="AA14" i="1" s="1"/>
  <c r="AE14" i="1" s="1"/>
  <c r="AI14" i="1" s="1"/>
  <c r="T14" i="1"/>
  <c r="V14" i="1" s="1"/>
  <c r="S14" i="1"/>
  <c r="R14" i="1"/>
  <c r="N14" i="1"/>
  <c r="J14" i="1"/>
  <c r="F14" i="1"/>
  <c r="Y13" i="1"/>
  <c r="AC13" i="1" s="1"/>
  <c r="X13" i="1"/>
  <c r="Z13" i="1" s="1"/>
  <c r="W13" i="1"/>
  <c r="AA13" i="1" s="1"/>
  <c r="AE13" i="1" s="1"/>
  <c r="AI13" i="1" s="1"/>
  <c r="V13" i="1"/>
  <c r="T13" i="1"/>
  <c r="R13" i="1"/>
  <c r="N13" i="1"/>
  <c r="J13" i="1"/>
  <c r="F13" i="1"/>
  <c r="Z12" i="1"/>
  <c r="Y12" i="1"/>
  <c r="AC12" i="1" s="1"/>
  <c r="X12" i="1"/>
  <c r="AB12" i="1" s="1"/>
  <c r="AF12" i="1" s="1"/>
  <c r="AJ12" i="1" s="1"/>
  <c r="V12" i="1"/>
  <c r="T12" i="1"/>
  <c r="S12" i="1"/>
  <c r="W12" i="1" s="1"/>
  <c r="AA12" i="1" s="1"/>
  <c r="AE12" i="1" s="1"/>
  <c r="AI12" i="1" s="1"/>
  <c r="R12" i="1"/>
  <c r="N12" i="1"/>
  <c r="J12" i="1"/>
  <c r="F12" i="1"/>
  <c r="Y11" i="1"/>
  <c r="W11" i="1"/>
  <c r="AA11" i="1" s="1"/>
  <c r="AE11" i="1" s="1"/>
  <c r="AI11" i="1" s="1"/>
  <c r="T11" i="1"/>
  <c r="V11" i="1" s="1"/>
  <c r="S11" i="1"/>
  <c r="R11" i="1"/>
  <c r="N11" i="1"/>
  <c r="J11" i="1"/>
  <c r="F11" i="1"/>
  <c r="Y10" i="1"/>
  <c r="AC10" i="1" s="1"/>
  <c r="X10" i="1"/>
  <c r="Z10" i="1" s="1"/>
  <c r="V10" i="1"/>
  <c r="T10" i="1"/>
  <c r="S10" i="1"/>
  <c r="W10" i="1" s="1"/>
  <c r="AA10" i="1" s="1"/>
  <c r="AE10" i="1" s="1"/>
  <c r="AI10" i="1" s="1"/>
  <c r="R10" i="1"/>
  <c r="N10" i="1"/>
  <c r="J10" i="1"/>
  <c r="F10" i="1"/>
  <c r="Y9" i="1"/>
  <c r="AC9" i="1" s="1"/>
  <c r="W9" i="1"/>
  <c r="AA9" i="1" s="1"/>
  <c r="AE9" i="1" s="1"/>
  <c r="AI9" i="1" s="1"/>
  <c r="T9" i="1"/>
  <c r="X9" i="1" s="1"/>
  <c r="AB9" i="1" s="1"/>
  <c r="AF9" i="1" s="1"/>
  <c r="AJ9" i="1" s="1"/>
  <c r="R9" i="1"/>
  <c r="N9" i="1"/>
  <c r="J9" i="1"/>
  <c r="F9" i="1"/>
  <c r="Y8" i="1"/>
  <c r="AC8" i="1" s="1"/>
  <c r="W8" i="1"/>
  <c r="AA8" i="1" s="1"/>
  <c r="AE8" i="1" s="1"/>
  <c r="AI8" i="1" s="1"/>
  <c r="T8" i="1"/>
  <c r="V8" i="1" s="1"/>
  <c r="S8" i="1"/>
  <c r="R8" i="1"/>
  <c r="N8" i="1"/>
  <c r="J8" i="1"/>
  <c r="F8" i="1"/>
  <c r="Y7" i="1"/>
  <c r="AC7" i="1" s="1"/>
  <c r="X7" i="1"/>
  <c r="Z7" i="1" s="1"/>
  <c r="V7" i="1"/>
  <c r="T7" i="1"/>
  <c r="S7" i="1"/>
  <c r="W7" i="1" s="1"/>
  <c r="AA7" i="1" s="1"/>
  <c r="AE7" i="1" s="1"/>
  <c r="AI7" i="1" s="1"/>
  <c r="R7" i="1"/>
  <c r="N7" i="1"/>
  <c r="J7" i="1"/>
  <c r="F7" i="1"/>
  <c r="Y6" i="1"/>
  <c r="Z6" i="1" s="1"/>
  <c r="W6" i="1"/>
  <c r="AA6" i="1" s="1"/>
  <c r="AE6" i="1" s="1"/>
  <c r="AI6" i="1" s="1"/>
  <c r="T6" i="1"/>
  <c r="X6" i="1" s="1"/>
  <c r="AB6" i="1" s="1"/>
  <c r="AF6" i="1" s="1"/>
  <c r="AJ6" i="1" s="1"/>
  <c r="S6" i="1"/>
  <c r="R6" i="1"/>
  <c r="N6" i="1"/>
  <c r="J6" i="1"/>
  <c r="F6" i="1"/>
  <c r="Z5" i="1"/>
  <c r="Y5" i="1"/>
  <c r="AC5" i="1" s="1"/>
  <c r="V5" i="1"/>
  <c r="R5" i="1"/>
  <c r="N5" i="1"/>
  <c r="J5" i="1"/>
  <c r="F5" i="1"/>
  <c r="AD5" i="1" l="1"/>
  <c r="AG5" i="1"/>
  <c r="AG15" i="1"/>
  <c r="AD15" i="1"/>
  <c r="AD17" i="1"/>
  <c r="AG17" i="1"/>
  <c r="AG9" i="1"/>
  <c r="AD9" i="1"/>
  <c r="AG12" i="1"/>
  <c r="AD12" i="1"/>
  <c r="AG13" i="1"/>
  <c r="AD16" i="1"/>
  <c r="AG16" i="1"/>
  <c r="AG7" i="1"/>
  <c r="AG8" i="1"/>
  <c r="AG10" i="1"/>
  <c r="Z11" i="1"/>
  <c r="AD19" i="1"/>
  <c r="AG19" i="1"/>
  <c r="AB7" i="1"/>
  <c r="AF7" i="1" s="1"/>
  <c r="AJ7" i="1" s="1"/>
  <c r="AC11" i="1"/>
  <c r="AB13" i="1"/>
  <c r="AF13" i="1" s="1"/>
  <c r="AJ13" i="1" s="1"/>
  <c r="AC6" i="1"/>
  <c r="V6" i="1"/>
  <c r="X8" i="1"/>
  <c r="AB8" i="1" s="1"/>
  <c r="AF8" i="1" s="1"/>
  <c r="AJ8" i="1" s="1"/>
  <c r="V9" i="1"/>
  <c r="Z9" i="1"/>
  <c r="X11" i="1"/>
  <c r="AB11" i="1" s="1"/>
  <c r="AF11" i="1" s="1"/>
  <c r="AJ11" i="1" s="1"/>
  <c r="X14" i="1"/>
  <c r="AB14" i="1" s="1"/>
  <c r="AF14" i="1" s="1"/>
  <c r="AJ14" i="1" s="1"/>
  <c r="V15" i="1"/>
  <c r="Z15" i="1"/>
  <c r="Z17" i="1"/>
  <c r="AC18" i="1"/>
  <c r="AB10" i="1"/>
  <c r="AF10" i="1" s="1"/>
  <c r="AJ10" i="1" s="1"/>
  <c r="AC14" i="1"/>
  <c r="AB16" i="1"/>
  <c r="AF16" i="1" s="1"/>
  <c r="AJ16" i="1" s="1"/>
  <c r="AB19" i="1"/>
  <c r="AF19" i="1" s="1"/>
  <c r="AJ19" i="1" s="1"/>
  <c r="Z8" i="1"/>
  <c r="AH8" i="1" l="1"/>
  <c r="AK8" i="1"/>
  <c r="AL8" i="1" s="1"/>
  <c r="AK15" i="1"/>
  <c r="AL15" i="1" s="1"/>
  <c r="AH15" i="1"/>
  <c r="AD18" i="1"/>
  <c r="AG18" i="1"/>
  <c r="AD11" i="1"/>
  <c r="AG11" i="1"/>
  <c r="AD8" i="1"/>
  <c r="AH12" i="1"/>
  <c r="AK12" i="1"/>
  <c r="AL12" i="1" s="1"/>
  <c r="AH5" i="1"/>
  <c r="AK5" i="1"/>
  <c r="AL5" i="1" s="1"/>
  <c r="AD14" i="1"/>
  <c r="AG14" i="1"/>
  <c r="AG6" i="1"/>
  <c r="AD6" i="1"/>
  <c r="AH19" i="1"/>
  <c r="AK19" i="1"/>
  <c r="AL19" i="1" s="1"/>
  <c r="AD10" i="1"/>
  <c r="AD7" i="1"/>
  <c r="AD13" i="1"/>
  <c r="AH16" i="1"/>
  <c r="AK16" i="1"/>
  <c r="AL16" i="1" s="1"/>
  <c r="AK9" i="1"/>
  <c r="AL9" i="1" s="1"/>
  <c r="AH9" i="1"/>
  <c r="AH17" i="1"/>
  <c r="AK17" i="1"/>
  <c r="AL17" i="1" s="1"/>
  <c r="AH10" i="1"/>
  <c r="AK10" i="1"/>
  <c r="AL10" i="1" s="1"/>
  <c r="AH7" i="1"/>
  <c r="AK7" i="1"/>
  <c r="AL7" i="1" s="1"/>
  <c r="AH13" i="1"/>
  <c r="AK13" i="1"/>
  <c r="AL13" i="1" s="1"/>
  <c r="Z14" i="1"/>
  <c r="AH14" i="1" l="1"/>
  <c r="AK14" i="1"/>
  <c r="AL14" i="1" s="1"/>
  <c r="AH18" i="1"/>
  <c r="AK18" i="1"/>
  <c r="AL18" i="1" s="1"/>
  <c r="AH6" i="1"/>
  <c r="AK6" i="1"/>
  <c r="AL6" i="1" s="1"/>
  <c r="AK11" i="1"/>
  <c r="AL11" i="1" s="1"/>
  <c r="AH11" i="1"/>
</calcChain>
</file>

<file path=xl/sharedStrings.xml><?xml version="1.0" encoding="utf-8"?>
<sst xmlns="http://schemas.openxmlformats.org/spreadsheetml/2006/main" count="71" uniqueCount="39">
  <si>
    <t>Изменение числа ВПРМ</t>
  </si>
  <si>
    <t>Раздел ОКВЭД</t>
  </si>
  <si>
    <t>По ВЭД</t>
  </si>
  <si>
    <t>2017 (оценка)</t>
  </si>
  <si>
    <t>2018 (прогноз)</t>
  </si>
  <si>
    <t>2021 (прогноз)</t>
  </si>
  <si>
    <t>Среднемесячная номинальная начисленная заработная плата</t>
  </si>
  <si>
    <t>Среднегодовая численность работников организаций по ВЭД</t>
  </si>
  <si>
    <t>Высокопроизводительные места</t>
  </si>
  <si>
    <t>Доля ВПРМ в среднегодовой численности работников организаций</t>
  </si>
  <si>
    <t>Республика Татарстан (Татарстан)</t>
  </si>
  <si>
    <t>А</t>
  </si>
  <si>
    <t>СЕЛЬСКОЕ ХОЗЯЙСТВО, ОХОТА И ЛЕСНОЕ ХОЗЯЙСТВО</t>
  </si>
  <si>
    <t>С</t>
  </si>
  <si>
    <t>ДОБЫЧА ПОЛЕЗНЫХ ИСКОПАЕМЫХ</t>
  </si>
  <si>
    <t>D</t>
  </si>
  <si>
    <t>ОБРАБАТЫВАЮЩИЕ ПРОИЗВОДСТВА</t>
  </si>
  <si>
    <t xml:space="preserve">E </t>
  </si>
  <si>
    <t>ПОИЗВОДСТВО И РАСПРЕДЕЛЕНИЕ ЭЛКТРОЭНЕРГИИ, ГАЗА И ВОДЫ</t>
  </si>
  <si>
    <t>F</t>
  </si>
  <si>
    <t>СТРОИТЕЛЬСТВО</t>
  </si>
  <si>
    <t>G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</si>
  <si>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</si>
  <si>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H</t>
  </si>
  <si>
    <t>ГОСТИНИЦЫ И РЕСТОРАНЫ</t>
  </si>
  <si>
    <t>I</t>
  </si>
  <si>
    <t>ТРАНСПОРТ И СВЯЗЬ</t>
  </si>
  <si>
    <t>K</t>
  </si>
  <si>
    <t>ОПЕРАЦИИ С НЕДВИЖИМЫМ ИМУЩЕСТВОМ, АРЕНДА И ПРЕДОСТАВЛЕНИЕ УСЛУГ</t>
  </si>
  <si>
    <t>O</t>
  </si>
  <si>
    <t>ПРЕДОСТАВЛЕНИЕ ПРОЧИХ КОММУНАЛЬНЫХ, СОЦИАЛЬНЫХ И ПЕРСОНАЛЬНЫХ УСЛУГ</t>
  </si>
  <si>
    <t>J</t>
  </si>
  <si>
    <t>ФИНАНСОВАЯ ДЕЯТЕЛЬНОСТЬ</t>
  </si>
  <si>
    <t>L</t>
  </si>
  <si>
    <t>ГОСУДАРСТВЕННОЕ УПРАВЛЕНИЕ И ОБЕСПЕЧЕНИЕ ВОЕННОЙ БЕЗОПАСНОСТИ; СОЦИАЛЬНОЕ СТРАХОВАНИЕ</t>
  </si>
  <si>
    <t>M</t>
  </si>
  <si>
    <t>ОБРАЗОВАНИЕ</t>
  </si>
  <si>
    <t>N</t>
  </si>
  <si>
    <t>ЗДРАВООХРАНЕНИЕ И ПРЕДОСТАВЛЕНИЕ СОЦИАЛЬНЫХ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</si>
</sst>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,##0.0"/>
    <numFmt numFmtId="169" formatCode="0.0%"/>
    <numFmt numFmtId="170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right" wrapText="1"/>
    </xf>
    <xf numFmtId="1" fontId="8" fillId="2" borderId="2" xfId="0" applyNumberFormat="1" applyFont="1" applyFill="1" applyBorder="1" applyAlignment="1">
      <alignment horizontal="right" wrapText="1"/>
    </xf>
    <xf numFmtId="9" fontId="8" fillId="2" borderId="2" xfId="0" applyNumberFormat="1" applyFont="1" applyFill="1" applyBorder="1" applyAlignment="1">
      <alignment wrapText="1"/>
    </xf>
    <xf numFmtId="168" fontId="9" fillId="3" borderId="2" xfId="0" applyNumberFormat="1" applyFont="1" applyFill="1" applyBorder="1" applyAlignment="1">
      <alignment horizontal="right" vertical="top"/>
    </xf>
    <xf numFmtId="1" fontId="8" fillId="3" borderId="2" xfId="0" applyNumberFormat="1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right" vertical="top" wrapText="1"/>
    </xf>
    <xf numFmtId="9" fontId="8" fillId="3" borderId="2" xfId="0" applyNumberFormat="1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9" fontId="8" fillId="4" borderId="2" xfId="0" applyNumberFormat="1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1" fontId="8" fillId="5" borderId="2" xfId="0" applyNumberFormat="1" applyFont="1" applyFill="1" applyBorder="1" applyAlignment="1">
      <alignment horizontal="right" vertical="top" wrapText="1"/>
    </xf>
    <xf numFmtId="9" fontId="8" fillId="5" borderId="2" xfId="0" applyNumberFormat="1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9" fontId="8" fillId="6" borderId="2" xfId="0" applyNumberFormat="1" applyFont="1" applyFill="1" applyBorder="1" applyAlignment="1">
      <alignment horizontal="right" vertical="top" wrapText="1"/>
    </xf>
    <xf numFmtId="0" fontId="10" fillId="7" borderId="2" xfId="0" applyFont="1" applyFill="1" applyBorder="1" applyAlignment="1">
      <alignment horizontal="right" vertical="top"/>
    </xf>
    <xf numFmtId="0" fontId="10" fillId="7" borderId="2" xfId="0" applyFont="1" applyFill="1" applyBorder="1" applyAlignment="1">
      <alignment horizontal="right" vertical="top" wrapText="1"/>
    </xf>
    <xf numFmtId="1" fontId="10" fillId="7" borderId="2" xfId="0" applyNumberFormat="1" applyFont="1" applyFill="1" applyBorder="1" applyAlignment="1">
      <alignment horizontal="right" vertical="top"/>
    </xf>
    <xf numFmtId="9" fontId="10" fillId="7" borderId="2" xfId="0" applyNumberFormat="1" applyFont="1" applyFill="1" applyBorder="1" applyAlignment="1">
      <alignment horizontal="right" vertical="top"/>
    </xf>
    <xf numFmtId="1" fontId="11" fillId="7" borderId="2" xfId="0" applyNumberFormat="1" applyFont="1" applyFill="1" applyBorder="1" applyAlignment="1">
      <alignment horizontal="right" vertical="top"/>
    </xf>
    <xf numFmtId="169" fontId="11" fillId="7" borderId="2" xfId="0" applyNumberFormat="1" applyFont="1" applyFill="1" applyBorder="1" applyAlignment="1">
      <alignment horizontal="right" vertical="top"/>
    </xf>
    <xf numFmtId="170" fontId="10" fillId="7" borderId="2" xfId="0" applyNumberFormat="1" applyFont="1" applyFill="1" applyBorder="1" applyAlignment="1">
      <alignment horizontal="right" vertical="top"/>
    </xf>
    <xf numFmtId="169" fontId="10" fillId="7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1" fontId="8" fillId="6" borderId="2" xfId="0" applyNumberFormat="1" applyFont="1" applyFill="1" applyBorder="1" applyAlignment="1">
      <alignment horizontal="right" vertical="top" wrapText="1"/>
    </xf>
    <xf numFmtId="168" fontId="10" fillId="7" borderId="2" xfId="0" applyNumberFormat="1" applyFont="1" applyFill="1" applyBorder="1" applyAlignment="1">
      <alignment horizontal="right" vertical="top" wrapText="1"/>
    </xf>
    <xf numFmtId="1" fontId="10" fillId="7" borderId="2" xfId="0" applyNumberFormat="1" applyFont="1" applyFill="1" applyBorder="1" applyAlignment="1">
      <alignment horizontal="right" vertical="top" wrapText="1"/>
    </xf>
    <xf numFmtId="168" fontId="8" fillId="3" borderId="2" xfId="0" applyNumberFormat="1" applyFont="1" applyFill="1" applyBorder="1" applyAlignment="1">
      <alignment horizontal="right" vertical="top"/>
    </xf>
    <xf numFmtId="168" fontId="8" fillId="4" borderId="2" xfId="0" applyNumberFormat="1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" fontId="10" fillId="6" borderId="2" xfId="0" applyNumberFormat="1" applyFont="1" applyFill="1" applyBorder="1" applyAlignment="1">
      <alignment horizontal="right" vertical="top" wrapText="1"/>
    </xf>
    <xf numFmtId="1" fontId="14" fillId="7" borderId="2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1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1" fontId="0" fillId="0" borderId="0" xfId="0" applyNumberFormat="1" applyFill="1" applyAlignment="1">
      <alignment vertical="top"/>
    </xf>
    <xf numFmtId="1" fontId="8" fillId="0" borderId="7" xfId="0" applyNumberFormat="1" applyFont="1" applyFill="1" applyBorder="1" applyAlignment="1">
      <alignment horizontal="right" vertical="top"/>
    </xf>
    <xf numFmtId="1" fontId="8" fillId="0" borderId="0" xfId="0" applyNumberFormat="1" applyFont="1" applyFill="1" applyBorder="1" applyAlignment="1">
      <alignment horizontal="right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workbookViewId="0">
      <selection activeCell="B2" sqref="B2:B4"/>
    </sheetView>
  </sheetViews>
  <sheetFormatPr defaultRowHeight="15.75" x14ac:dyDescent="0.25"/>
  <cols>
    <col min="1" max="1" width="6.85546875" style="3" customWidth="1"/>
    <col min="2" max="2" width="42.85546875" style="3" customWidth="1"/>
    <col min="3" max="3" width="14.85546875" style="3" customWidth="1"/>
    <col min="4" max="4" width="17.28515625" style="3" customWidth="1"/>
    <col min="5" max="5" width="10.85546875" style="3" customWidth="1"/>
    <col min="6" max="6" width="11.5703125" style="3" customWidth="1"/>
    <col min="7" max="7" width="11.85546875" style="3" customWidth="1"/>
    <col min="8" max="8" width="18" style="3" customWidth="1"/>
    <col min="9" max="10" width="12.28515625" style="3" customWidth="1"/>
    <col min="11" max="11" width="15.5703125" style="3" customWidth="1"/>
    <col min="12" max="12" width="18.7109375" style="3" customWidth="1"/>
    <col min="13" max="13" width="11.5703125" style="3" customWidth="1"/>
    <col min="14" max="14" width="11" style="3" customWidth="1"/>
    <col min="15" max="15" width="15.140625" style="3" customWidth="1"/>
    <col min="16" max="16" width="18.5703125" style="3" customWidth="1"/>
    <col min="17" max="17" width="10.7109375" style="3" customWidth="1"/>
    <col min="18" max="18" width="13.140625" style="3" customWidth="1"/>
    <col min="19" max="19" width="13" style="3" customWidth="1"/>
    <col min="20" max="20" width="17.42578125" style="3" customWidth="1"/>
    <col min="21" max="21" width="12.42578125" style="3" customWidth="1"/>
    <col min="22" max="22" width="14.28515625" style="3" customWidth="1"/>
    <col min="23" max="23" width="16.140625" style="3" customWidth="1"/>
    <col min="24" max="24" width="17.42578125" style="3" customWidth="1"/>
    <col min="25" max="25" width="12.28515625" style="9" customWidth="1"/>
    <col min="26" max="26" width="12.5703125" style="9" customWidth="1"/>
    <col min="27" max="27" width="10.28515625" style="3" customWidth="1"/>
    <col min="28" max="28" width="13.85546875" style="3" customWidth="1"/>
    <col min="29" max="29" width="11.140625" style="3" customWidth="1"/>
    <col min="30" max="30" width="13.5703125" style="3" customWidth="1"/>
    <col min="31" max="31" width="11.140625" style="3" customWidth="1"/>
    <col min="32" max="32" width="16.85546875" style="3" customWidth="1"/>
    <col min="33" max="33" width="13" style="3" customWidth="1"/>
    <col min="34" max="34" width="14.85546875" style="3" customWidth="1"/>
    <col min="35" max="35" width="11.85546875" style="3" customWidth="1"/>
    <col min="36" max="36" width="15" style="3" customWidth="1"/>
    <col min="37" max="37" width="14.140625" style="3" customWidth="1"/>
    <col min="38" max="38" width="12.85546875" style="3" customWidth="1"/>
    <col min="39" max="16384" width="9.140625" style="3"/>
  </cols>
  <sheetData>
    <row r="1" spans="1:38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5">
      <c r="A2" s="4" t="s">
        <v>1</v>
      </c>
      <c r="B2" s="5" t="s">
        <v>2</v>
      </c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8"/>
    </row>
    <row r="3" spans="1:38" ht="15" x14ac:dyDescent="0.25">
      <c r="A3" s="4"/>
      <c r="B3" s="5"/>
      <c r="C3" s="10">
        <v>2011</v>
      </c>
      <c r="D3" s="11"/>
      <c r="E3" s="11"/>
      <c r="F3" s="12"/>
      <c r="G3" s="13">
        <v>2012</v>
      </c>
      <c r="H3" s="14"/>
      <c r="I3" s="14"/>
      <c r="J3" s="15"/>
      <c r="K3" s="16">
        <v>2013</v>
      </c>
      <c r="L3" s="17"/>
      <c r="M3" s="17"/>
      <c r="N3" s="18"/>
      <c r="O3" s="19">
        <v>2014</v>
      </c>
      <c r="P3" s="20"/>
      <c r="Q3" s="20"/>
      <c r="R3" s="21"/>
      <c r="S3" s="22">
        <v>2015</v>
      </c>
      <c r="T3" s="23"/>
      <c r="U3" s="23"/>
      <c r="V3" s="24"/>
      <c r="W3" s="25">
        <v>2016</v>
      </c>
      <c r="X3" s="26"/>
      <c r="Y3" s="27"/>
      <c r="Z3" s="28"/>
      <c r="AA3" s="29" t="s">
        <v>3</v>
      </c>
      <c r="AB3" s="30"/>
      <c r="AC3" s="30"/>
      <c r="AD3" s="31"/>
      <c r="AE3" s="29" t="s">
        <v>4</v>
      </c>
      <c r="AF3" s="30"/>
      <c r="AG3" s="30"/>
      <c r="AH3" s="31"/>
      <c r="AI3" s="29" t="s">
        <v>5</v>
      </c>
      <c r="AJ3" s="30"/>
      <c r="AK3" s="30"/>
      <c r="AL3" s="31"/>
    </row>
    <row r="4" spans="1:38" ht="84" x14ac:dyDescent="0.25">
      <c r="A4" s="4"/>
      <c r="B4" s="5"/>
      <c r="C4" s="32" t="s">
        <v>6</v>
      </c>
      <c r="D4" s="32" t="s">
        <v>7</v>
      </c>
      <c r="E4" s="32" t="s">
        <v>8</v>
      </c>
      <c r="F4" s="32" t="s">
        <v>9</v>
      </c>
      <c r="G4" s="33" t="s">
        <v>6</v>
      </c>
      <c r="H4" s="33" t="s">
        <v>7</v>
      </c>
      <c r="I4" s="33" t="s">
        <v>8</v>
      </c>
      <c r="J4" s="33" t="s">
        <v>9</v>
      </c>
      <c r="K4" s="34" t="s">
        <v>6</v>
      </c>
      <c r="L4" s="34" t="s">
        <v>7</v>
      </c>
      <c r="M4" s="34" t="s">
        <v>8</v>
      </c>
      <c r="N4" s="34" t="s">
        <v>9</v>
      </c>
      <c r="O4" s="35" t="s">
        <v>6</v>
      </c>
      <c r="P4" s="35" t="s">
        <v>7</v>
      </c>
      <c r="Q4" s="35" t="s">
        <v>8</v>
      </c>
      <c r="R4" s="35" t="s">
        <v>9</v>
      </c>
      <c r="S4" s="36" t="s">
        <v>6</v>
      </c>
      <c r="T4" s="37" t="s">
        <v>7</v>
      </c>
      <c r="U4" s="36" t="s">
        <v>8</v>
      </c>
      <c r="V4" s="36" t="s">
        <v>9</v>
      </c>
      <c r="W4" s="38" t="s">
        <v>6</v>
      </c>
      <c r="X4" s="38" t="s">
        <v>7</v>
      </c>
      <c r="Y4" s="38" t="s">
        <v>8</v>
      </c>
      <c r="Z4" s="38" t="s">
        <v>9</v>
      </c>
      <c r="AA4" s="38" t="s">
        <v>6</v>
      </c>
      <c r="AB4" s="38" t="s">
        <v>7</v>
      </c>
      <c r="AC4" s="38" t="s">
        <v>8</v>
      </c>
      <c r="AD4" s="38" t="s">
        <v>9</v>
      </c>
      <c r="AE4" s="38" t="s">
        <v>6</v>
      </c>
      <c r="AF4" s="38" t="s">
        <v>7</v>
      </c>
      <c r="AG4" s="38" t="s">
        <v>8</v>
      </c>
      <c r="AH4" s="38" t="s">
        <v>9</v>
      </c>
      <c r="AI4" s="38" t="s">
        <v>6</v>
      </c>
      <c r="AJ4" s="38" t="s">
        <v>7</v>
      </c>
      <c r="AK4" s="38" t="s">
        <v>8</v>
      </c>
      <c r="AL4" s="38" t="s">
        <v>9</v>
      </c>
    </row>
    <row r="5" spans="1:38" ht="15" x14ac:dyDescent="0.25">
      <c r="A5" s="39"/>
      <c r="B5" s="39" t="s">
        <v>10</v>
      </c>
      <c r="C5" s="40">
        <v>20009.400000000001</v>
      </c>
      <c r="D5" s="41">
        <v>1362875</v>
      </c>
      <c r="E5" s="42">
        <v>411395.11</v>
      </c>
      <c r="F5" s="43">
        <f>E5/D5</f>
        <v>0.30185828487572225</v>
      </c>
      <c r="G5" s="44">
        <v>23233.7</v>
      </c>
      <c r="H5" s="45">
        <v>1367698</v>
      </c>
      <c r="I5" s="46">
        <v>449244</v>
      </c>
      <c r="J5" s="47">
        <f>I5/H5</f>
        <v>0.32846724934890598</v>
      </c>
      <c r="K5" s="48">
        <v>26034.5</v>
      </c>
      <c r="L5" s="48">
        <v>1352960</v>
      </c>
      <c r="M5" s="48">
        <v>489700</v>
      </c>
      <c r="N5" s="49">
        <f>M5/L5</f>
        <v>0.36194713812677387</v>
      </c>
      <c r="O5" s="50">
        <v>28352</v>
      </c>
      <c r="P5" s="50">
        <v>1348720</v>
      </c>
      <c r="Q5" s="51">
        <v>543798.85</v>
      </c>
      <c r="R5" s="52">
        <f>Q5/P5</f>
        <v>0.40319625274334181</v>
      </c>
      <c r="S5" s="53">
        <v>29337.599999999999</v>
      </c>
      <c r="T5" s="53">
        <v>1330800</v>
      </c>
      <c r="U5" s="53">
        <v>505779</v>
      </c>
      <c r="V5" s="54">
        <f>U5/T5</f>
        <v>0.38005635707844904</v>
      </c>
      <c r="W5" s="55">
        <v>31258</v>
      </c>
      <c r="X5" s="56">
        <v>1326000</v>
      </c>
      <c r="Y5" s="57">
        <f>U5*1.029</f>
        <v>520446.59099999996</v>
      </c>
      <c r="Z5" s="58">
        <f>Y5/X5</f>
        <v>0.39249365837104067</v>
      </c>
      <c r="AA5" s="55">
        <v>32821</v>
      </c>
      <c r="AB5" s="57">
        <v>1341000</v>
      </c>
      <c r="AC5" s="59">
        <f>Y5*1.06</f>
        <v>551673.38645999995</v>
      </c>
      <c r="AD5" s="60">
        <f>AC5/AB5</f>
        <v>0.41138954993288585</v>
      </c>
      <c r="AE5" s="61">
        <v>34462</v>
      </c>
      <c r="AF5" s="55">
        <v>1361000</v>
      </c>
      <c r="AG5" s="59">
        <f>AC5*1.07</f>
        <v>590290.52351219999</v>
      </c>
      <c r="AH5" s="62">
        <f>AG5/AF5</f>
        <v>0.43371823917134461</v>
      </c>
      <c r="AI5" s="55">
        <v>40466.699999999997</v>
      </c>
      <c r="AJ5" s="55">
        <v>1404500</v>
      </c>
      <c r="AK5" s="59">
        <f>AG5*1.19</f>
        <v>702445.722979518</v>
      </c>
      <c r="AL5" s="60">
        <f>AK5/AJ5</f>
        <v>0.50013935420400002</v>
      </c>
    </row>
    <row r="6" spans="1:38" ht="24" x14ac:dyDescent="0.25">
      <c r="A6" s="63" t="s">
        <v>11</v>
      </c>
      <c r="B6" s="64" t="s">
        <v>12</v>
      </c>
      <c r="C6" s="65">
        <v>10006</v>
      </c>
      <c r="D6" s="66">
        <v>79283</v>
      </c>
      <c r="E6" s="67">
        <v>938</v>
      </c>
      <c r="F6" s="43">
        <f t="shared" ref="F6:F19" si="0">E6/D6</f>
        <v>1.1831035657076548E-2</v>
      </c>
      <c r="G6" s="44">
        <v>11648.5</v>
      </c>
      <c r="H6" s="46">
        <v>71649</v>
      </c>
      <c r="I6" s="46">
        <v>2746</v>
      </c>
      <c r="J6" s="47">
        <f t="shared" ref="J6:J19" si="1">I6/H6</f>
        <v>3.8325726807073371E-2</v>
      </c>
      <c r="K6" s="48">
        <v>13041.7</v>
      </c>
      <c r="L6" s="48">
        <v>66493</v>
      </c>
      <c r="M6" s="48">
        <v>3888</v>
      </c>
      <c r="N6" s="49">
        <f t="shared" ref="N6:N19" si="2">M6/L6</f>
        <v>5.8472320394628005E-2</v>
      </c>
      <c r="O6" s="50">
        <v>14597.9</v>
      </c>
      <c r="P6" s="50">
        <v>62953</v>
      </c>
      <c r="Q6" s="51">
        <v>5798.07</v>
      </c>
      <c r="R6" s="52">
        <f t="shared" ref="R6:R19" si="3">Q6/P6</f>
        <v>9.2101567836322326E-2</v>
      </c>
      <c r="S6" s="68">
        <f>O6*103.9%</f>
        <v>15167.218100000002</v>
      </c>
      <c r="T6" s="68">
        <f>P6*98.6%</f>
        <v>62071.657999999996</v>
      </c>
      <c r="U6" s="53">
        <v>5323</v>
      </c>
      <c r="V6" s="54">
        <f t="shared" ref="V6:V19" si="4">U6/T6</f>
        <v>8.5755724456401672E-2</v>
      </c>
      <c r="W6" s="69">
        <f>S6*1.06</f>
        <v>16077.251186000003</v>
      </c>
      <c r="X6" s="70">
        <f>T6*99.6%</f>
        <v>61823.371367999993</v>
      </c>
      <c r="Y6" s="57">
        <f t="shared" ref="Y6:Y19" si="5">U6*1.055</f>
        <v>5615.7649999999994</v>
      </c>
      <c r="Z6" s="58">
        <f t="shared" ref="Z6:Z19" si="6">Y6/X6</f>
        <v>9.0835631828819027E-2</v>
      </c>
      <c r="AA6" s="57">
        <f>W6*1.05</f>
        <v>16881.113745300005</v>
      </c>
      <c r="AB6" s="57">
        <f>X6*100.1%</f>
        <v>61885.194739367987</v>
      </c>
      <c r="AC6" s="59">
        <f t="shared" ref="AC6:AC19" si="7">Y6*1.06</f>
        <v>5952.7109</v>
      </c>
      <c r="AD6" s="60">
        <f t="shared" ref="AD6:AD19" si="8">AC6/AB6</f>
        <v>9.6189580158389798E-2</v>
      </c>
      <c r="AE6" s="57">
        <f>AA6*1.05</f>
        <v>17725.169432565006</v>
      </c>
      <c r="AF6" s="57">
        <f>AB6*1.05</f>
        <v>64979.454476336388</v>
      </c>
      <c r="AG6" s="59">
        <f t="shared" ref="AG6:AG19" si="9">AC6*1.07</f>
        <v>6369.4006630000003</v>
      </c>
      <c r="AH6" s="62">
        <f t="shared" ref="AH6:AH19" si="10">AG6/AF6</f>
        <v>9.8021762637597237E-2</v>
      </c>
      <c r="AI6" s="57">
        <f>AE6*1.17</f>
        <v>20738.448236101056</v>
      </c>
      <c r="AJ6" s="57">
        <f>AF6*1.034</f>
        <v>67188.755928531828</v>
      </c>
      <c r="AK6" s="59">
        <f t="shared" ref="AK6:AK19" si="11">AG6*1.17</f>
        <v>7452.1987757099996</v>
      </c>
      <c r="AL6" s="60">
        <f t="shared" ref="AL6:AL19" si="12">AK6/AJ6</f>
        <v>0.11091437358412838</v>
      </c>
    </row>
    <row r="7" spans="1:38" ht="15" x14ac:dyDescent="0.25">
      <c r="A7" s="63" t="s">
        <v>13</v>
      </c>
      <c r="B7" s="64" t="s">
        <v>14</v>
      </c>
      <c r="C7" s="65">
        <v>30698.9</v>
      </c>
      <c r="D7" s="66">
        <v>33249</v>
      </c>
      <c r="E7" s="67">
        <v>32196</v>
      </c>
      <c r="F7" s="43">
        <f t="shared" si="0"/>
        <v>0.96832987458269426</v>
      </c>
      <c r="G7" s="46">
        <v>36143.599999999999</v>
      </c>
      <c r="H7" s="46">
        <v>33903</v>
      </c>
      <c r="I7" s="46">
        <v>34304</v>
      </c>
      <c r="J7" s="47">
        <f t="shared" si="1"/>
        <v>1.0118278618411349</v>
      </c>
      <c r="K7" s="48">
        <v>41151</v>
      </c>
      <c r="L7" s="48">
        <v>33504</v>
      </c>
      <c r="M7" s="48">
        <v>35701</v>
      </c>
      <c r="N7" s="49">
        <f t="shared" si="2"/>
        <v>1.0655742597898759</v>
      </c>
      <c r="O7" s="50">
        <v>45341</v>
      </c>
      <c r="P7" s="50">
        <v>33593</v>
      </c>
      <c r="Q7" s="51">
        <v>40328.68</v>
      </c>
      <c r="R7" s="52">
        <f t="shared" si="3"/>
        <v>1.2005084392581788</v>
      </c>
      <c r="S7" s="68">
        <f t="shared" ref="S7:S16" si="13">O7*103.9%</f>
        <v>47109.299000000006</v>
      </c>
      <c r="T7" s="68">
        <f t="shared" ref="T7:T19" si="14">P7*98.6%</f>
        <v>33122.697999999997</v>
      </c>
      <c r="U7" s="53">
        <v>38572</v>
      </c>
      <c r="V7" s="54">
        <f t="shared" si="4"/>
        <v>1.1645186633045412</v>
      </c>
      <c r="W7" s="69">
        <f t="shared" ref="W7:W16" si="15">S7*1.06</f>
        <v>49935.856940000012</v>
      </c>
      <c r="X7" s="70">
        <f t="shared" ref="X7:X19" si="16">T7*99.6%</f>
        <v>32990.207208</v>
      </c>
      <c r="Y7" s="57">
        <f t="shared" si="5"/>
        <v>40693.46</v>
      </c>
      <c r="Z7" s="58">
        <f t="shared" si="6"/>
        <v>1.2335011945645491</v>
      </c>
      <c r="AA7" s="57">
        <f t="shared" ref="AA7:AA16" si="17">W7*1.05</f>
        <v>52432.649787000017</v>
      </c>
      <c r="AB7" s="57">
        <f t="shared" ref="AB7:AB19" si="18">X7*100.1%</f>
        <v>33023.197415207993</v>
      </c>
      <c r="AC7" s="59">
        <f t="shared" si="7"/>
        <v>43135.067600000002</v>
      </c>
      <c r="AD7" s="60">
        <f t="shared" si="8"/>
        <v>1.3062050611772451</v>
      </c>
      <c r="AE7" s="57">
        <f t="shared" ref="AE7:AF19" si="19">AA7*1.05</f>
        <v>55054.282276350023</v>
      </c>
      <c r="AF7" s="57">
        <f t="shared" si="19"/>
        <v>34674.357285968392</v>
      </c>
      <c r="AG7" s="59">
        <f t="shared" si="9"/>
        <v>46154.522332000008</v>
      </c>
      <c r="AH7" s="62">
        <f t="shared" si="10"/>
        <v>1.3310851575806215</v>
      </c>
      <c r="AI7" s="57">
        <f t="shared" ref="AI7:AI19" si="20">AE7*1.17</f>
        <v>64413.510263329525</v>
      </c>
      <c r="AJ7" s="57">
        <f t="shared" ref="AJ7:AJ19" si="21">AF7*1.034</f>
        <v>35853.285433691315</v>
      </c>
      <c r="AK7" s="59">
        <f t="shared" si="11"/>
        <v>54000.791128440003</v>
      </c>
      <c r="AL7" s="60">
        <f t="shared" si="12"/>
        <v>1.5061601879780726</v>
      </c>
    </row>
    <row r="8" spans="1:38" ht="15" x14ac:dyDescent="0.25">
      <c r="A8" s="63" t="s">
        <v>15</v>
      </c>
      <c r="B8" s="64" t="s">
        <v>16</v>
      </c>
      <c r="C8" s="65">
        <v>20619.7</v>
      </c>
      <c r="D8" s="66">
        <v>274936</v>
      </c>
      <c r="E8" s="67">
        <v>140232</v>
      </c>
      <c r="F8" s="43">
        <f t="shared" si="0"/>
        <v>0.51005324875607416</v>
      </c>
      <c r="G8" s="71">
        <v>23936</v>
      </c>
      <c r="H8" s="46">
        <v>277153</v>
      </c>
      <c r="I8" s="46">
        <v>159050</v>
      </c>
      <c r="J8" s="47">
        <f t="shared" si="1"/>
        <v>0.57387075009110489</v>
      </c>
      <c r="K8" s="72">
        <v>26390</v>
      </c>
      <c r="L8" s="48">
        <v>271129</v>
      </c>
      <c r="M8" s="48">
        <v>171785</v>
      </c>
      <c r="N8" s="49">
        <f t="shared" si="2"/>
        <v>0.63359139007631049</v>
      </c>
      <c r="O8" s="73">
        <v>28351</v>
      </c>
      <c r="P8" s="50">
        <v>274154</v>
      </c>
      <c r="Q8" s="51">
        <v>179420.66</v>
      </c>
      <c r="R8" s="52">
        <f t="shared" si="3"/>
        <v>0.65445209626706158</v>
      </c>
      <c r="S8" s="68">
        <f t="shared" si="13"/>
        <v>29456.689000000006</v>
      </c>
      <c r="T8" s="68">
        <f t="shared" si="14"/>
        <v>270315.84399999998</v>
      </c>
      <c r="U8" s="53">
        <v>161362</v>
      </c>
      <c r="V8" s="54">
        <f t="shared" si="4"/>
        <v>0.59693874251780821</v>
      </c>
      <c r="W8" s="69">
        <f t="shared" si="15"/>
        <v>31224.090340000006</v>
      </c>
      <c r="X8" s="70">
        <f t="shared" si="16"/>
        <v>269234.58062399999</v>
      </c>
      <c r="Y8" s="57">
        <f t="shared" si="5"/>
        <v>170236.91</v>
      </c>
      <c r="Z8" s="58">
        <f t="shared" si="6"/>
        <v>0.6322995716428591</v>
      </c>
      <c r="AA8" s="57">
        <f t="shared" si="17"/>
        <v>32785.294857000008</v>
      </c>
      <c r="AB8" s="57">
        <f t="shared" si="18"/>
        <v>269503.81520462397</v>
      </c>
      <c r="AC8" s="59">
        <f t="shared" si="7"/>
        <v>180451.12460000001</v>
      </c>
      <c r="AD8" s="60">
        <f t="shared" si="8"/>
        <v>0.66956797796346723</v>
      </c>
      <c r="AE8" s="57">
        <f t="shared" si="19"/>
        <v>34424.559599850007</v>
      </c>
      <c r="AF8" s="57">
        <f t="shared" si="19"/>
        <v>282979.0059648552</v>
      </c>
      <c r="AG8" s="59">
        <f t="shared" si="9"/>
        <v>193082.70332200002</v>
      </c>
      <c r="AH8" s="62">
        <f t="shared" si="10"/>
        <v>0.68232165373419995</v>
      </c>
      <c r="AI8" s="57">
        <f t="shared" si="20"/>
        <v>40276.734731824508</v>
      </c>
      <c r="AJ8" s="57">
        <f t="shared" si="21"/>
        <v>292600.29216766026</v>
      </c>
      <c r="AK8" s="59">
        <f t="shared" si="11"/>
        <v>225906.76288674001</v>
      </c>
      <c r="AL8" s="60">
        <f t="shared" si="12"/>
        <v>0.77206608788105791</v>
      </c>
    </row>
    <row r="9" spans="1:38" ht="24" x14ac:dyDescent="0.25">
      <c r="A9" s="63" t="s">
        <v>17</v>
      </c>
      <c r="B9" s="64" t="s">
        <v>18</v>
      </c>
      <c r="C9" s="65">
        <v>28115.7</v>
      </c>
      <c r="D9" s="66">
        <v>44678</v>
      </c>
      <c r="E9" s="67">
        <v>24072</v>
      </c>
      <c r="F9" s="43">
        <f t="shared" si="0"/>
        <v>0.53878866556246918</v>
      </c>
      <c r="G9" s="46">
        <v>28643.8</v>
      </c>
      <c r="H9" s="46">
        <v>44548</v>
      </c>
      <c r="I9" s="46">
        <v>25278</v>
      </c>
      <c r="J9" s="47">
        <f t="shared" si="1"/>
        <v>0.56743288138636971</v>
      </c>
      <c r="K9" s="48">
        <v>32937</v>
      </c>
      <c r="L9" s="48">
        <v>42782</v>
      </c>
      <c r="M9" s="48">
        <v>24667</v>
      </c>
      <c r="N9" s="49">
        <f t="shared" si="2"/>
        <v>0.57657426020288904</v>
      </c>
      <c r="O9" s="50">
        <v>35642</v>
      </c>
      <c r="P9" s="50">
        <v>41930</v>
      </c>
      <c r="Q9" s="51">
        <v>25358.75</v>
      </c>
      <c r="R9" s="52">
        <f t="shared" si="3"/>
        <v>0.60478774147388503</v>
      </c>
      <c r="S9" s="74">
        <v>36398</v>
      </c>
      <c r="T9" s="68">
        <f t="shared" si="14"/>
        <v>41342.979999999996</v>
      </c>
      <c r="U9" s="53">
        <v>23435</v>
      </c>
      <c r="V9" s="54">
        <f t="shared" si="4"/>
        <v>0.56684351248990761</v>
      </c>
      <c r="W9" s="69">
        <f t="shared" si="15"/>
        <v>38581.880000000005</v>
      </c>
      <c r="X9" s="70">
        <f t="shared" si="16"/>
        <v>41177.608079999998</v>
      </c>
      <c r="Y9" s="57">
        <f t="shared" si="5"/>
        <v>24723.924999999999</v>
      </c>
      <c r="Z9" s="58">
        <f t="shared" si="6"/>
        <v>0.60042159204503265</v>
      </c>
      <c r="AA9" s="57">
        <f t="shared" si="17"/>
        <v>40510.974000000009</v>
      </c>
      <c r="AB9" s="57">
        <f t="shared" si="18"/>
        <v>41218.785688079995</v>
      </c>
      <c r="AC9" s="59">
        <f t="shared" si="7"/>
        <v>26207.360499999999</v>
      </c>
      <c r="AD9" s="60">
        <f t="shared" si="8"/>
        <v>0.63581107649124335</v>
      </c>
      <c r="AE9" s="57">
        <f t="shared" si="19"/>
        <v>42536.522700000009</v>
      </c>
      <c r="AF9" s="57">
        <f t="shared" si="19"/>
        <v>43279.724972484</v>
      </c>
      <c r="AG9" s="59">
        <f t="shared" si="9"/>
        <v>28041.875735000001</v>
      </c>
      <c r="AH9" s="62">
        <f t="shared" si="10"/>
        <v>0.6479217636625052</v>
      </c>
      <c r="AI9" s="57">
        <f t="shared" si="20"/>
        <v>49767.731559000007</v>
      </c>
      <c r="AJ9" s="57">
        <f t="shared" si="21"/>
        <v>44751.235621548454</v>
      </c>
      <c r="AK9" s="59">
        <f t="shared" si="11"/>
        <v>32808.994609950001</v>
      </c>
      <c r="AL9" s="60">
        <f t="shared" si="12"/>
        <v>0.73314164747111321</v>
      </c>
    </row>
    <row r="10" spans="1:38" ht="15" x14ac:dyDescent="0.25">
      <c r="A10" s="63" t="s">
        <v>19</v>
      </c>
      <c r="B10" s="75" t="s">
        <v>20</v>
      </c>
      <c r="C10" s="76">
        <v>24916</v>
      </c>
      <c r="D10" s="67">
        <v>120237</v>
      </c>
      <c r="E10" s="67">
        <v>31228</v>
      </c>
      <c r="F10" s="43">
        <f t="shared" si="0"/>
        <v>0.25972038557182897</v>
      </c>
      <c r="G10" s="46">
        <v>25950.6</v>
      </c>
      <c r="H10" s="46">
        <v>120163</v>
      </c>
      <c r="I10" s="46">
        <v>33013</v>
      </c>
      <c r="J10" s="47">
        <f t="shared" si="1"/>
        <v>0.27473515141932209</v>
      </c>
      <c r="K10" s="48">
        <v>31145</v>
      </c>
      <c r="L10" s="48">
        <v>117221</v>
      </c>
      <c r="M10" s="48">
        <v>32443</v>
      </c>
      <c r="N10" s="49">
        <f t="shared" si="2"/>
        <v>0.27676781464072137</v>
      </c>
      <c r="O10" s="50">
        <v>32291.8</v>
      </c>
      <c r="P10" s="50">
        <v>105587</v>
      </c>
      <c r="Q10" s="51">
        <v>33483.730000000003</v>
      </c>
      <c r="R10" s="52">
        <f t="shared" si="3"/>
        <v>0.31711981588642546</v>
      </c>
      <c r="S10" s="68">
        <f t="shared" si="13"/>
        <v>33551.180200000003</v>
      </c>
      <c r="T10" s="68">
        <f t="shared" si="14"/>
        <v>104108.78199999999</v>
      </c>
      <c r="U10" s="53">
        <v>32260</v>
      </c>
      <c r="V10" s="54">
        <f t="shared" si="4"/>
        <v>0.30986819152297834</v>
      </c>
      <c r="W10" s="69">
        <f t="shared" si="15"/>
        <v>35564.251012000008</v>
      </c>
      <c r="X10" s="70">
        <f t="shared" si="16"/>
        <v>103692.34687199999</v>
      </c>
      <c r="Y10" s="57">
        <f t="shared" si="5"/>
        <v>34034.299999999996</v>
      </c>
      <c r="Z10" s="58">
        <f t="shared" si="6"/>
        <v>0.32822383740636757</v>
      </c>
      <c r="AA10" s="57">
        <f t="shared" si="17"/>
        <v>37342.463562600009</v>
      </c>
      <c r="AB10" s="57">
        <f t="shared" si="18"/>
        <v>103796.03921887199</v>
      </c>
      <c r="AC10" s="59">
        <f t="shared" si="7"/>
        <v>36076.358</v>
      </c>
      <c r="AD10" s="60">
        <f t="shared" si="8"/>
        <v>0.34756969795279691</v>
      </c>
      <c r="AE10" s="57">
        <f t="shared" si="19"/>
        <v>39209.58674073001</v>
      </c>
      <c r="AF10" s="57">
        <f t="shared" si="19"/>
        <v>108985.84117981559</v>
      </c>
      <c r="AG10" s="59">
        <f t="shared" si="9"/>
        <v>38601.70306</v>
      </c>
      <c r="AH10" s="62">
        <f t="shared" si="10"/>
        <v>0.35419007315189782</v>
      </c>
      <c r="AI10" s="57">
        <f t="shared" si="20"/>
        <v>45875.216486654106</v>
      </c>
      <c r="AJ10" s="57">
        <f t="shared" si="21"/>
        <v>112691.35977992932</v>
      </c>
      <c r="AK10" s="59">
        <f t="shared" si="11"/>
        <v>45163.9925802</v>
      </c>
      <c r="AL10" s="60">
        <f t="shared" si="12"/>
        <v>0.40077600153551296</v>
      </c>
    </row>
    <row r="11" spans="1:38" ht="48" x14ac:dyDescent="0.25">
      <c r="A11" s="63" t="s">
        <v>21</v>
      </c>
      <c r="B11" s="75" t="s">
        <v>22</v>
      </c>
      <c r="C11" s="76">
        <v>20545</v>
      </c>
      <c r="D11" s="67">
        <v>145795</v>
      </c>
      <c r="E11" s="67">
        <v>16817</v>
      </c>
      <c r="F11" s="43">
        <f t="shared" si="0"/>
        <v>0.11534689118282521</v>
      </c>
      <c r="G11" s="46">
        <v>21951</v>
      </c>
      <c r="H11" s="46">
        <v>155184</v>
      </c>
      <c r="I11" s="46">
        <v>24637</v>
      </c>
      <c r="J11" s="47">
        <f t="shared" si="1"/>
        <v>0.15875992370347458</v>
      </c>
      <c r="K11" s="48">
        <v>23467</v>
      </c>
      <c r="L11" s="48">
        <v>155792</v>
      </c>
      <c r="M11" s="48">
        <v>27808</v>
      </c>
      <c r="N11" s="49">
        <f t="shared" si="2"/>
        <v>0.1784944027934682</v>
      </c>
      <c r="O11" s="50">
        <v>27243</v>
      </c>
      <c r="P11" s="50">
        <v>152669</v>
      </c>
      <c r="Q11" s="51">
        <v>40250.800000000003</v>
      </c>
      <c r="R11" s="52">
        <f t="shared" si="3"/>
        <v>0.26364749883735406</v>
      </c>
      <c r="S11" s="68">
        <f t="shared" si="13"/>
        <v>28305.477000000003</v>
      </c>
      <c r="T11" s="68">
        <f t="shared" si="14"/>
        <v>150531.63399999999</v>
      </c>
      <c r="U11" s="53">
        <v>38032</v>
      </c>
      <c r="V11" s="54">
        <f t="shared" si="4"/>
        <v>0.2526512134984199</v>
      </c>
      <c r="W11" s="69">
        <f t="shared" si="15"/>
        <v>30003.805620000003</v>
      </c>
      <c r="X11" s="70">
        <f t="shared" si="16"/>
        <v>149929.50746399999</v>
      </c>
      <c r="Y11" s="57">
        <f t="shared" si="5"/>
        <v>40123.759999999995</v>
      </c>
      <c r="Z11" s="58">
        <f t="shared" si="6"/>
        <v>0.26761750024180014</v>
      </c>
      <c r="AA11" s="57">
        <f t="shared" si="17"/>
        <v>31503.995901000006</v>
      </c>
      <c r="AB11" s="57">
        <f t="shared" si="18"/>
        <v>150079.43697146399</v>
      </c>
      <c r="AC11" s="59">
        <f t="shared" si="7"/>
        <v>42531.185599999997</v>
      </c>
      <c r="AD11" s="60">
        <f t="shared" si="8"/>
        <v>0.28339115909721097</v>
      </c>
      <c r="AE11" s="57">
        <f t="shared" si="19"/>
        <v>33079.19569605001</v>
      </c>
      <c r="AF11" s="57">
        <f t="shared" si="19"/>
        <v>157583.40882003721</v>
      </c>
      <c r="AG11" s="59">
        <f t="shared" si="9"/>
        <v>45508.368591999999</v>
      </c>
      <c r="AH11" s="62">
        <f t="shared" si="10"/>
        <v>0.2887890859371578</v>
      </c>
      <c r="AI11" s="57">
        <f t="shared" si="20"/>
        <v>38702.658964378512</v>
      </c>
      <c r="AJ11" s="57">
        <f t="shared" si="21"/>
        <v>162941.24471991847</v>
      </c>
      <c r="AK11" s="59">
        <f t="shared" si="11"/>
        <v>53244.791252639996</v>
      </c>
      <c r="AL11" s="60">
        <f t="shared" si="12"/>
        <v>0.32677295023837005</v>
      </c>
    </row>
    <row r="12" spans="1:38" ht="15" x14ac:dyDescent="0.25">
      <c r="A12" s="63" t="s">
        <v>23</v>
      </c>
      <c r="B12" s="75" t="s">
        <v>24</v>
      </c>
      <c r="C12" s="76">
        <v>13565</v>
      </c>
      <c r="D12" s="67">
        <v>28783</v>
      </c>
      <c r="E12" s="67">
        <v>1602</v>
      </c>
      <c r="F12" s="43">
        <f t="shared" si="0"/>
        <v>5.5657853594135429E-2</v>
      </c>
      <c r="G12" s="46">
        <v>15517</v>
      </c>
      <c r="H12" s="46">
        <v>29651</v>
      </c>
      <c r="I12" s="46">
        <v>2039</v>
      </c>
      <c r="J12" s="47">
        <f t="shared" si="1"/>
        <v>6.8766652052207347E-2</v>
      </c>
      <c r="K12" s="48">
        <v>20108</v>
      </c>
      <c r="L12" s="48">
        <v>22946</v>
      </c>
      <c r="M12" s="48">
        <v>2328</v>
      </c>
      <c r="N12" s="49">
        <f t="shared" si="2"/>
        <v>0.10145559138847729</v>
      </c>
      <c r="O12" s="50">
        <v>20285</v>
      </c>
      <c r="P12" s="50">
        <v>23571</v>
      </c>
      <c r="Q12" s="51">
        <v>2158.5100000000002</v>
      </c>
      <c r="R12" s="52">
        <f t="shared" si="3"/>
        <v>9.1574816511815371E-2</v>
      </c>
      <c r="S12" s="68">
        <f t="shared" si="13"/>
        <v>21076.115000000002</v>
      </c>
      <c r="T12" s="68">
        <f t="shared" si="14"/>
        <v>23241.006000000001</v>
      </c>
      <c r="U12" s="53">
        <v>1972</v>
      </c>
      <c r="V12" s="54">
        <f t="shared" si="4"/>
        <v>8.4850027576258952E-2</v>
      </c>
      <c r="W12" s="69">
        <f t="shared" si="15"/>
        <v>22340.681900000003</v>
      </c>
      <c r="X12" s="70">
        <f t="shared" si="16"/>
        <v>23148.041976</v>
      </c>
      <c r="Y12" s="57">
        <f t="shared" si="5"/>
        <v>2080.46</v>
      </c>
      <c r="Z12" s="58">
        <f t="shared" si="6"/>
        <v>8.9876284229872691E-2</v>
      </c>
      <c r="AA12" s="57">
        <f t="shared" si="17"/>
        <v>23457.715995000006</v>
      </c>
      <c r="AB12" s="57">
        <f t="shared" si="18"/>
        <v>23171.190017975998</v>
      </c>
      <c r="AC12" s="59">
        <f t="shared" si="7"/>
        <v>2205.2876000000001</v>
      </c>
      <c r="AD12" s="60">
        <f t="shared" si="8"/>
        <v>9.5173687596069007E-2</v>
      </c>
      <c r="AE12" s="57">
        <f t="shared" si="19"/>
        <v>24630.601794750008</v>
      </c>
      <c r="AF12" s="57">
        <f t="shared" si="19"/>
        <v>24329.7495188748</v>
      </c>
      <c r="AG12" s="59">
        <f t="shared" si="9"/>
        <v>2359.6577320000001</v>
      </c>
      <c r="AH12" s="62">
        <f t="shared" si="10"/>
        <v>9.6986519740756019E-2</v>
      </c>
      <c r="AI12" s="57">
        <f t="shared" si="20"/>
        <v>28817.804099857509</v>
      </c>
      <c r="AJ12" s="57">
        <f t="shared" si="21"/>
        <v>25156.961002516542</v>
      </c>
      <c r="AK12" s="59">
        <f t="shared" si="11"/>
        <v>2760.7995464400001</v>
      </c>
      <c r="AL12" s="60">
        <f t="shared" si="12"/>
        <v>0.10974296721149376</v>
      </c>
    </row>
    <row r="13" spans="1:38" ht="15" x14ac:dyDescent="0.25">
      <c r="A13" s="63" t="s">
        <v>25</v>
      </c>
      <c r="B13" s="75" t="s">
        <v>26</v>
      </c>
      <c r="C13" s="76">
        <v>21930</v>
      </c>
      <c r="D13" s="67">
        <v>103414</v>
      </c>
      <c r="E13" s="67">
        <v>52036</v>
      </c>
      <c r="F13" s="43">
        <f t="shared" si="0"/>
        <v>0.5031813874330362</v>
      </c>
      <c r="G13" s="46">
        <v>25000</v>
      </c>
      <c r="H13" s="46">
        <v>102883</v>
      </c>
      <c r="I13" s="46">
        <v>50331</v>
      </c>
      <c r="J13" s="47">
        <f t="shared" si="1"/>
        <v>0.48920618566721419</v>
      </c>
      <c r="K13" s="48">
        <v>27880</v>
      </c>
      <c r="L13" s="48">
        <v>97762</v>
      </c>
      <c r="M13" s="48">
        <v>54277</v>
      </c>
      <c r="N13" s="49">
        <f t="shared" si="2"/>
        <v>0.55519527014586445</v>
      </c>
      <c r="O13" s="50">
        <v>29681</v>
      </c>
      <c r="P13" s="50">
        <v>100036</v>
      </c>
      <c r="Q13" s="51">
        <v>67590.84</v>
      </c>
      <c r="R13" s="52">
        <f t="shared" si="3"/>
        <v>0.67566516054220482</v>
      </c>
      <c r="S13" s="74">
        <v>30384</v>
      </c>
      <c r="T13" s="68">
        <f t="shared" si="14"/>
        <v>98635.495999999999</v>
      </c>
      <c r="U13" s="53">
        <v>59593</v>
      </c>
      <c r="V13" s="54">
        <f t="shared" si="4"/>
        <v>0.6041739780981078</v>
      </c>
      <c r="W13" s="69">
        <f t="shared" si="15"/>
        <v>32207.040000000001</v>
      </c>
      <c r="X13" s="70">
        <f t="shared" si="16"/>
        <v>98240.954016000003</v>
      </c>
      <c r="Y13" s="57">
        <f t="shared" si="5"/>
        <v>62870.614999999998</v>
      </c>
      <c r="Z13" s="58">
        <f t="shared" si="6"/>
        <v>0.63996340049548561</v>
      </c>
      <c r="AA13" s="57">
        <f t="shared" si="17"/>
        <v>33817.392</v>
      </c>
      <c r="AB13" s="57">
        <f t="shared" si="18"/>
        <v>98339.194970015989</v>
      </c>
      <c r="AC13" s="59">
        <f t="shared" si="7"/>
        <v>66642.851899999994</v>
      </c>
      <c r="AD13" s="60">
        <f t="shared" si="8"/>
        <v>0.67768352100421059</v>
      </c>
      <c r="AE13" s="57">
        <f t="shared" si="19"/>
        <v>35508.261599999998</v>
      </c>
      <c r="AF13" s="57">
        <f t="shared" si="19"/>
        <v>103256.15471851679</v>
      </c>
      <c r="AG13" s="59">
        <f t="shared" si="9"/>
        <v>71307.851532999994</v>
      </c>
      <c r="AH13" s="62">
        <f t="shared" si="10"/>
        <v>0.69059177854714793</v>
      </c>
      <c r="AI13" s="57">
        <f t="shared" si="20"/>
        <v>41544.666071999993</v>
      </c>
      <c r="AJ13" s="57">
        <f t="shared" si="21"/>
        <v>106766.86397894636</v>
      </c>
      <c r="AK13" s="59">
        <f t="shared" si="11"/>
        <v>83430.186293609993</v>
      </c>
      <c r="AL13" s="60">
        <f t="shared" si="12"/>
        <v>0.7814239660543163</v>
      </c>
    </row>
    <row r="14" spans="1:38" ht="24" x14ac:dyDescent="0.25">
      <c r="A14" s="63" t="s">
        <v>27</v>
      </c>
      <c r="B14" s="75" t="s">
        <v>28</v>
      </c>
      <c r="C14" s="76">
        <v>20177</v>
      </c>
      <c r="D14" s="67">
        <v>152338</v>
      </c>
      <c r="E14" s="67">
        <v>32050</v>
      </c>
      <c r="F14" s="43">
        <f t="shared" si="0"/>
        <v>0.21038742795625517</v>
      </c>
      <c r="G14" s="46">
        <v>26489</v>
      </c>
      <c r="H14" s="46">
        <v>157598</v>
      </c>
      <c r="I14" s="46">
        <v>37933</v>
      </c>
      <c r="J14" s="47">
        <f t="shared" si="1"/>
        <v>0.24069467886648307</v>
      </c>
      <c r="K14" s="48">
        <v>26527</v>
      </c>
      <c r="L14" s="48">
        <v>139924</v>
      </c>
      <c r="M14" s="48">
        <v>41480</v>
      </c>
      <c r="N14" s="49">
        <f t="shared" si="2"/>
        <v>0.29644664246305136</v>
      </c>
      <c r="O14" s="50">
        <v>27853</v>
      </c>
      <c r="P14" s="50">
        <v>144989</v>
      </c>
      <c r="Q14" s="51">
        <v>49267.68</v>
      </c>
      <c r="R14" s="52">
        <f t="shared" si="3"/>
        <v>0.33980288159791433</v>
      </c>
      <c r="S14" s="68">
        <f t="shared" si="13"/>
        <v>28939.267000000003</v>
      </c>
      <c r="T14" s="68">
        <f t="shared" si="14"/>
        <v>142959.15400000001</v>
      </c>
      <c r="U14" s="53">
        <v>43452</v>
      </c>
      <c r="V14" s="54">
        <f t="shared" si="4"/>
        <v>0.30394695816400813</v>
      </c>
      <c r="W14" s="69">
        <f t="shared" si="15"/>
        <v>30675.623020000006</v>
      </c>
      <c r="X14" s="70">
        <f t="shared" si="16"/>
        <v>142387.31738399999</v>
      </c>
      <c r="Y14" s="57">
        <f t="shared" si="5"/>
        <v>45841.86</v>
      </c>
      <c r="Z14" s="58">
        <f t="shared" si="6"/>
        <v>0.32195184825605283</v>
      </c>
      <c r="AA14" s="57">
        <f t="shared" si="17"/>
        <v>32209.404171000009</v>
      </c>
      <c r="AB14" s="57">
        <f t="shared" si="18"/>
        <v>142529.70470138398</v>
      </c>
      <c r="AC14" s="59">
        <f t="shared" si="7"/>
        <v>48592.371600000006</v>
      </c>
      <c r="AD14" s="60">
        <f t="shared" si="8"/>
        <v>0.34092803112029579</v>
      </c>
      <c r="AE14" s="57">
        <f t="shared" si="19"/>
        <v>33819.874379550012</v>
      </c>
      <c r="AF14" s="57">
        <f t="shared" si="19"/>
        <v>149656.18993645319</v>
      </c>
      <c r="AG14" s="59">
        <f t="shared" si="9"/>
        <v>51993.83761200001</v>
      </c>
      <c r="AH14" s="62">
        <f t="shared" si="10"/>
        <v>0.34742189837972998</v>
      </c>
      <c r="AI14" s="57">
        <f t="shared" si="20"/>
        <v>39569.253024073514</v>
      </c>
      <c r="AJ14" s="57">
        <f t="shared" si="21"/>
        <v>154744.50039429261</v>
      </c>
      <c r="AK14" s="59">
        <f t="shared" si="11"/>
        <v>60832.790006040006</v>
      </c>
      <c r="AL14" s="60">
        <f t="shared" si="12"/>
        <v>0.39311762195772149</v>
      </c>
    </row>
    <row r="15" spans="1:38" ht="36" x14ac:dyDescent="0.25">
      <c r="A15" s="63" t="s">
        <v>29</v>
      </c>
      <c r="B15" s="75" t="s">
        <v>30</v>
      </c>
      <c r="C15" s="76">
        <v>14153</v>
      </c>
      <c r="D15" s="67">
        <v>58154</v>
      </c>
      <c r="E15" s="67">
        <v>3296</v>
      </c>
      <c r="F15" s="43">
        <f t="shared" si="0"/>
        <v>5.6677098737834025E-2</v>
      </c>
      <c r="G15" s="46">
        <v>16809.7</v>
      </c>
      <c r="H15" s="46">
        <v>58479</v>
      </c>
      <c r="I15" s="46">
        <v>4800</v>
      </c>
      <c r="J15" s="47">
        <f t="shared" si="1"/>
        <v>8.2080746934797111E-2</v>
      </c>
      <c r="K15" s="48">
        <v>24882</v>
      </c>
      <c r="L15" s="48">
        <v>44392</v>
      </c>
      <c r="M15" s="48">
        <v>4947</v>
      </c>
      <c r="N15" s="49">
        <f t="shared" si="2"/>
        <v>0.11143899801766084</v>
      </c>
      <c r="O15" s="50">
        <v>29891.599999999999</v>
      </c>
      <c r="P15" s="50">
        <v>45040</v>
      </c>
      <c r="Q15" s="51">
        <v>4767.91</v>
      </c>
      <c r="R15" s="52">
        <f t="shared" si="3"/>
        <v>0.10585945825932504</v>
      </c>
      <c r="S15" s="74">
        <v>30519</v>
      </c>
      <c r="T15" s="68">
        <f t="shared" si="14"/>
        <v>44409.440000000002</v>
      </c>
      <c r="U15" s="53">
        <v>5299</v>
      </c>
      <c r="V15" s="54">
        <f t="shared" si="4"/>
        <v>0.11932147759575441</v>
      </c>
      <c r="W15" s="69">
        <f t="shared" si="15"/>
        <v>32350.140000000003</v>
      </c>
      <c r="X15" s="70">
        <f t="shared" si="16"/>
        <v>44231.802240000005</v>
      </c>
      <c r="Y15" s="57">
        <f t="shared" si="5"/>
        <v>5590.4449999999997</v>
      </c>
      <c r="Z15" s="58">
        <f t="shared" si="6"/>
        <v>0.12638971773445873</v>
      </c>
      <c r="AA15" s="57">
        <f t="shared" si="17"/>
        <v>33967.647000000004</v>
      </c>
      <c r="AB15" s="57">
        <f t="shared" si="18"/>
        <v>44276.034042239997</v>
      </c>
      <c r="AC15" s="59">
        <f t="shared" si="7"/>
        <v>5925.8716999999997</v>
      </c>
      <c r="AD15" s="60">
        <f t="shared" si="8"/>
        <v>0.13383926153698927</v>
      </c>
      <c r="AE15" s="57">
        <f t="shared" si="19"/>
        <v>35666.029350000004</v>
      </c>
      <c r="AF15" s="57">
        <f t="shared" si="19"/>
        <v>46489.835744352</v>
      </c>
      <c r="AG15" s="59">
        <f t="shared" si="9"/>
        <v>6340.6827190000004</v>
      </c>
      <c r="AH15" s="62">
        <f t="shared" si="10"/>
        <v>0.1363885808043605</v>
      </c>
      <c r="AI15" s="57">
        <f t="shared" si="20"/>
        <v>41729.254339500003</v>
      </c>
      <c r="AJ15" s="57">
        <f t="shared" si="21"/>
        <v>48070.490159659967</v>
      </c>
      <c r="AK15" s="59">
        <f t="shared" si="11"/>
        <v>7418.59878123</v>
      </c>
      <c r="AL15" s="60">
        <f t="shared" si="12"/>
        <v>0.15432750439178122</v>
      </c>
    </row>
    <row r="16" spans="1:38" ht="15" x14ac:dyDescent="0.25">
      <c r="A16" s="63" t="s">
        <v>31</v>
      </c>
      <c r="B16" s="75" t="s">
        <v>32</v>
      </c>
      <c r="C16" s="76">
        <v>29614.799999999999</v>
      </c>
      <c r="D16" s="67">
        <v>32467</v>
      </c>
      <c r="E16" s="67">
        <v>23651</v>
      </c>
      <c r="F16" s="43">
        <f t="shared" si="0"/>
        <v>0.72846274678904732</v>
      </c>
      <c r="G16" s="46">
        <v>30628.7</v>
      </c>
      <c r="H16" s="46">
        <v>35135</v>
      </c>
      <c r="I16" s="46">
        <v>23534</v>
      </c>
      <c r="J16" s="47">
        <f t="shared" si="1"/>
        <v>0.66981642237085526</v>
      </c>
      <c r="K16" s="48">
        <v>34232</v>
      </c>
      <c r="L16" s="48">
        <v>35906</v>
      </c>
      <c r="M16" s="48">
        <v>25416</v>
      </c>
      <c r="N16" s="49">
        <f t="shared" si="2"/>
        <v>0.70784827048404164</v>
      </c>
      <c r="O16" s="50">
        <v>37770</v>
      </c>
      <c r="P16" s="50">
        <v>100036</v>
      </c>
      <c r="Q16" s="51">
        <v>23558.49</v>
      </c>
      <c r="R16" s="52">
        <f t="shared" si="3"/>
        <v>0.23550011995681555</v>
      </c>
      <c r="S16" s="68">
        <f t="shared" si="13"/>
        <v>39243.030000000006</v>
      </c>
      <c r="T16" s="68">
        <f t="shared" si="14"/>
        <v>98635.495999999999</v>
      </c>
      <c r="U16" s="53">
        <v>24049</v>
      </c>
      <c r="V16" s="54">
        <f t="shared" si="4"/>
        <v>0.24381689123355754</v>
      </c>
      <c r="W16" s="69">
        <f t="shared" si="15"/>
        <v>41597.611800000006</v>
      </c>
      <c r="X16" s="70">
        <f t="shared" si="16"/>
        <v>98240.954016000003</v>
      </c>
      <c r="Y16" s="57">
        <f t="shared" si="5"/>
        <v>25371.695</v>
      </c>
      <c r="Z16" s="58">
        <f t="shared" si="6"/>
        <v>0.25825985969016385</v>
      </c>
      <c r="AA16" s="57">
        <f t="shared" si="17"/>
        <v>43677.492390000007</v>
      </c>
      <c r="AB16" s="57">
        <f t="shared" si="18"/>
        <v>98339.194970015989</v>
      </c>
      <c r="AC16" s="59">
        <f t="shared" si="7"/>
        <v>26893.9967</v>
      </c>
      <c r="AD16" s="60">
        <f t="shared" si="8"/>
        <v>0.27348196930227142</v>
      </c>
      <c r="AE16" s="57">
        <f t="shared" si="19"/>
        <v>45861.367009500013</v>
      </c>
      <c r="AF16" s="57">
        <f t="shared" si="19"/>
        <v>103256.15471851679</v>
      </c>
      <c r="AG16" s="59">
        <f t="shared" si="9"/>
        <v>28776.576469</v>
      </c>
      <c r="AH16" s="62">
        <f t="shared" si="10"/>
        <v>0.27869114966993375</v>
      </c>
      <c r="AI16" s="57">
        <f t="shared" si="20"/>
        <v>53657.799401115015</v>
      </c>
      <c r="AJ16" s="57">
        <f t="shared" si="21"/>
        <v>106766.86397894636</v>
      </c>
      <c r="AK16" s="59">
        <f t="shared" si="11"/>
        <v>33668.59446873</v>
      </c>
      <c r="AL16" s="60">
        <f t="shared" si="12"/>
        <v>0.31534685214102753</v>
      </c>
    </row>
    <row r="17" spans="1:38" ht="36" x14ac:dyDescent="0.25">
      <c r="A17" s="63" t="s">
        <v>33</v>
      </c>
      <c r="B17" s="75" t="s">
        <v>34</v>
      </c>
      <c r="C17" s="76">
        <v>22580.799999999999</v>
      </c>
      <c r="D17" s="67">
        <v>72568</v>
      </c>
      <c r="E17" s="67">
        <v>45668</v>
      </c>
      <c r="F17" s="43">
        <f t="shared" si="0"/>
        <v>0.62931319589901891</v>
      </c>
      <c r="G17" s="46">
        <v>30421</v>
      </c>
      <c r="H17" s="46">
        <v>70283</v>
      </c>
      <c r="I17" s="46">
        <v>44248</v>
      </c>
      <c r="J17" s="47">
        <f t="shared" si="1"/>
        <v>0.62956902807222226</v>
      </c>
      <c r="K17" s="48">
        <v>34088</v>
      </c>
      <c r="L17" s="48">
        <v>70172</v>
      </c>
      <c r="M17" s="48">
        <v>47037</v>
      </c>
      <c r="N17" s="49">
        <f t="shared" si="2"/>
        <v>0.67031009519466456</v>
      </c>
      <c r="O17" s="50">
        <v>36235</v>
      </c>
      <c r="P17" s="50">
        <v>69112</v>
      </c>
      <c r="Q17" s="51">
        <v>44658.06</v>
      </c>
      <c r="R17" s="52">
        <f t="shared" si="3"/>
        <v>0.64616940618127094</v>
      </c>
      <c r="S17" s="74">
        <v>37322</v>
      </c>
      <c r="T17" s="68">
        <f t="shared" si="14"/>
        <v>68144.432000000001</v>
      </c>
      <c r="U17" s="53">
        <v>42545</v>
      </c>
      <c r="V17" s="54">
        <f t="shared" si="4"/>
        <v>0.62433567573063053</v>
      </c>
      <c r="W17" s="69">
        <v>37322</v>
      </c>
      <c r="X17" s="70">
        <f t="shared" si="16"/>
        <v>67871.854271999997</v>
      </c>
      <c r="Y17" s="57">
        <f t="shared" si="5"/>
        <v>44884.974999999999</v>
      </c>
      <c r="Z17" s="58">
        <f t="shared" si="6"/>
        <v>0.66131941555804741</v>
      </c>
      <c r="AA17" s="57">
        <v>37322</v>
      </c>
      <c r="AB17" s="57">
        <f t="shared" si="18"/>
        <v>67939.726126271984</v>
      </c>
      <c r="AC17" s="59">
        <f t="shared" si="7"/>
        <v>47578.073499999999</v>
      </c>
      <c r="AD17" s="60">
        <f t="shared" si="8"/>
        <v>0.700298282209321</v>
      </c>
      <c r="AE17" s="57">
        <v>37322</v>
      </c>
      <c r="AF17" s="57">
        <f t="shared" si="19"/>
        <v>71336.712432585584</v>
      </c>
      <c r="AG17" s="59">
        <f t="shared" si="9"/>
        <v>50908.538645000001</v>
      </c>
      <c r="AH17" s="62">
        <f t="shared" si="10"/>
        <v>0.71363729710854618</v>
      </c>
      <c r="AI17" s="57">
        <f>AE17*1.055</f>
        <v>39374.71</v>
      </c>
      <c r="AJ17" s="57">
        <f t="shared" si="21"/>
        <v>73762.160655293497</v>
      </c>
      <c r="AK17" s="59">
        <f t="shared" si="11"/>
        <v>59562.990214649995</v>
      </c>
      <c r="AL17" s="60">
        <f t="shared" si="12"/>
        <v>0.80750061665086936</v>
      </c>
    </row>
    <row r="18" spans="1:38" ht="15" x14ac:dyDescent="0.25">
      <c r="A18" s="63" t="s">
        <v>35</v>
      </c>
      <c r="B18" s="75" t="s">
        <v>36</v>
      </c>
      <c r="C18" s="76">
        <v>13782.7</v>
      </c>
      <c r="D18" s="67">
        <v>129924</v>
      </c>
      <c r="E18" s="67">
        <v>4805</v>
      </c>
      <c r="F18" s="43">
        <f t="shared" si="0"/>
        <v>3.6983159385486901E-2</v>
      </c>
      <c r="G18" s="46">
        <v>16664</v>
      </c>
      <c r="H18" s="46">
        <v>124329</v>
      </c>
      <c r="I18" s="46">
        <v>2989</v>
      </c>
      <c r="J18" s="47">
        <f t="shared" si="1"/>
        <v>2.4041052369117421E-2</v>
      </c>
      <c r="K18" s="48">
        <v>19503</v>
      </c>
      <c r="L18" s="48">
        <v>157911</v>
      </c>
      <c r="M18" s="48">
        <v>10678</v>
      </c>
      <c r="N18" s="49">
        <f t="shared" si="2"/>
        <v>6.7620368435384492E-2</v>
      </c>
      <c r="O18" s="50">
        <v>22015.599999999999</v>
      </c>
      <c r="P18" s="50">
        <v>157679</v>
      </c>
      <c r="Q18" s="51">
        <v>17444.62</v>
      </c>
      <c r="R18" s="52">
        <f t="shared" si="3"/>
        <v>0.1106337559218412</v>
      </c>
      <c r="S18" s="74">
        <v>22477</v>
      </c>
      <c r="T18" s="68">
        <v>179666.4</v>
      </c>
      <c r="U18" s="53">
        <v>16738</v>
      </c>
      <c r="V18" s="54">
        <f t="shared" si="4"/>
        <v>9.3161548291722879E-2</v>
      </c>
      <c r="W18" s="69">
        <v>22477</v>
      </c>
      <c r="X18" s="70">
        <f t="shared" si="16"/>
        <v>178947.73439999999</v>
      </c>
      <c r="Y18" s="57">
        <f t="shared" si="5"/>
        <v>17658.59</v>
      </c>
      <c r="Z18" s="58">
        <f t="shared" si="6"/>
        <v>9.8680154064023737E-2</v>
      </c>
      <c r="AA18" s="57">
        <v>22477</v>
      </c>
      <c r="AB18" s="57">
        <f t="shared" si="18"/>
        <v>179126.68213439998</v>
      </c>
      <c r="AC18" s="59">
        <f t="shared" si="7"/>
        <v>18718.1054</v>
      </c>
      <c r="AD18" s="60">
        <f t="shared" si="8"/>
        <v>0.10449646684102415</v>
      </c>
      <c r="AE18" s="57">
        <f t="shared" si="19"/>
        <v>23600.850000000002</v>
      </c>
      <c r="AF18" s="57">
        <f t="shared" si="19"/>
        <v>188083.01624111997</v>
      </c>
      <c r="AG18" s="59">
        <f t="shared" si="9"/>
        <v>20028.372778000001</v>
      </c>
      <c r="AH18" s="62">
        <f t="shared" si="10"/>
        <v>0.10648687573323413</v>
      </c>
      <c r="AI18" s="57">
        <f>AE18*1.55</f>
        <v>36581.317500000005</v>
      </c>
      <c r="AJ18" s="57">
        <f t="shared" si="21"/>
        <v>194477.83879331805</v>
      </c>
      <c r="AK18" s="59">
        <f t="shared" si="11"/>
        <v>23433.196150259999</v>
      </c>
      <c r="AL18" s="60">
        <f t="shared" si="12"/>
        <v>0.12049288646797286</v>
      </c>
    </row>
    <row r="19" spans="1:38" ht="24" x14ac:dyDescent="0.25">
      <c r="A19" s="63" t="s">
        <v>37</v>
      </c>
      <c r="B19" s="75" t="s">
        <v>38</v>
      </c>
      <c r="C19" s="76">
        <v>14265</v>
      </c>
      <c r="D19" s="67">
        <v>86782</v>
      </c>
      <c r="E19" s="67">
        <v>2799</v>
      </c>
      <c r="F19" s="43">
        <f t="shared" si="0"/>
        <v>3.225323223709986E-2</v>
      </c>
      <c r="G19" s="46">
        <v>17039</v>
      </c>
      <c r="H19" s="46">
        <v>86465</v>
      </c>
      <c r="I19" s="46">
        <v>4341</v>
      </c>
      <c r="J19" s="47">
        <f t="shared" si="1"/>
        <v>5.0205285375585496E-2</v>
      </c>
      <c r="K19" s="48">
        <v>20914</v>
      </c>
      <c r="L19" s="48">
        <v>96795</v>
      </c>
      <c r="M19" s="48">
        <v>7246</v>
      </c>
      <c r="N19" s="49">
        <f t="shared" si="2"/>
        <v>7.4859238597034972E-2</v>
      </c>
      <c r="O19" s="50">
        <v>22766.6</v>
      </c>
      <c r="P19" s="50">
        <v>101012</v>
      </c>
      <c r="Q19" s="51">
        <v>9712.0400000000009</v>
      </c>
      <c r="R19" s="52">
        <f t="shared" si="3"/>
        <v>9.6147388429097536E-2</v>
      </c>
      <c r="S19" s="77">
        <v>23244.7</v>
      </c>
      <c r="T19" s="68">
        <f t="shared" si="14"/>
        <v>99597.831999999995</v>
      </c>
      <c r="U19" s="68">
        <v>13145</v>
      </c>
      <c r="V19" s="54">
        <f t="shared" si="4"/>
        <v>0.13198078448133288</v>
      </c>
      <c r="W19" s="69">
        <f>S19*1.05</f>
        <v>24406.935000000001</v>
      </c>
      <c r="X19" s="70">
        <f t="shared" si="16"/>
        <v>99199.440671999997</v>
      </c>
      <c r="Y19" s="57">
        <f t="shared" si="5"/>
        <v>13867.974999999999</v>
      </c>
      <c r="Z19" s="58">
        <f t="shared" si="6"/>
        <v>0.13979892332109053</v>
      </c>
      <c r="AA19" s="78">
        <f>W19*1.33</f>
        <v>32461.223550000002</v>
      </c>
      <c r="AB19" s="57">
        <f t="shared" si="18"/>
        <v>99298.640112671987</v>
      </c>
      <c r="AC19" s="59">
        <f t="shared" si="7"/>
        <v>14700.0535</v>
      </c>
      <c r="AD19" s="60">
        <f t="shared" si="8"/>
        <v>0.14803881990045556</v>
      </c>
      <c r="AE19" s="78">
        <f>AA19*1.33</f>
        <v>43173.427321500007</v>
      </c>
      <c r="AF19" s="57">
        <f t="shared" si="19"/>
        <v>104263.57211830559</v>
      </c>
      <c r="AG19" s="59">
        <f t="shared" si="9"/>
        <v>15729.057245000002</v>
      </c>
      <c r="AH19" s="62">
        <f t="shared" si="10"/>
        <v>0.15085860694617853</v>
      </c>
      <c r="AI19" s="57">
        <f t="shared" si="20"/>
        <v>50512.909966155006</v>
      </c>
      <c r="AJ19" s="57">
        <f t="shared" si="21"/>
        <v>107808.53357032799</v>
      </c>
      <c r="AK19" s="59">
        <f t="shared" si="11"/>
        <v>18402.99697665</v>
      </c>
      <c r="AL19" s="60">
        <f t="shared" si="12"/>
        <v>0.17070074480370295</v>
      </c>
    </row>
    <row r="20" spans="1:38" x14ac:dyDescent="0.25">
      <c r="A20" s="79"/>
      <c r="B20" s="79"/>
      <c r="C20" s="79"/>
      <c r="D20" s="79"/>
      <c r="E20" s="79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T20" s="80"/>
      <c r="U20" s="82"/>
      <c r="V20" s="82"/>
      <c r="W20" s="82"/>
      <c r="X20" s="82"/>
      <c r="Y20" s="83"/>
      <c r="Z20" s="84"/>
      <c r="AA20" s="82"/>
      <c r="AB20" s="82"/>
      <c r="AC20" s="85"/>
      <c r="AD20" s="82"/>
      <c r="AE20" s="82"/>
      <c r="AF20" s="82"/>
      <c r="AG20" s="82"/>
      <c r="AH20" s="82"/>
      <c r="AI20" s="86"/>
      <c r="AJ20" s="82"/>
      <c r="AK20" s="82"/>
      <c r="AL20" s="82"/>
    </row>
    <row r="21" spans="1:38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AI21" s="87"/>
    </row>
    <row r="22" spans="1:38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AI22" s="88"/>
    </row>
    <row r="23" spans="1:38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38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38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38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38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</sheetData>
  <mergeCells count="12">
    <mergeCell ref="AE3:AH3"/>
    <mergeCell ref="AI3:AL3"/>
    <mergeCell ref="A1:AL1"/>
    <mergeCell ref="A2:A4"/>
    <mergeCell ref="B2:B4"/>
    <mergeCell ref="C3:F3"/>
    <mergeCell ref="G3:J3"/>
    <mergeCell ref="K3:N3"/>
    <mergeCell ref="O3:R3"/>
    <mergeCell ref="S3:V3"/>
    <mergeCell ref="W3:Y3"/>
    <mergeCell ref="AA3:A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Елена Багаутдинова</cp:lastModifiedBy>
  <dcterms:created xsi:type="dcterms:W3CDTF">2017-10-13T11:53:13Z</dcterms:created>
  <dcterms:modified xsi:type="dcterms:W3CDTF">2017-10-13T11:53:57Z</dcterms:modified>
</cp:coreProperties>
</file>