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05"/>
  <workbookPr/>
  <mc:AlternateContent xmlns:mc="http://schemas.openxmlformats.org/markup-compatibility/2006">
    <mc:Choice Requires="x15">
      <x15ac:absPath xmlns:x15ac="http://schemas.microsoft.com/office/spreadsheetml/2010/11/ac" url="C:\Users\radmir\Desktop\модели иам\"/>
    </mc:Choice>
  </mc:AlternateContent>
  <xr:revisionPtr revIDLastSave="0" documentId="13_ncr:1_{32887C93-AB90-422F-9DA7-1286E3CB90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С и ВРП" sheetId="1" r:id="rId1"/>
    <sheet name="ВРП" sheetId="7" r:id="rId2"/>
  </sheets>
  <definedNames>
    <definedName name="_xlnm.Print_Titles" localSheetId="0">'ДС и ВРП'!$3:$3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60" i="1" l="1"/>
  <c r="N55" i="1"/>
  <c r="N45" i="1"/>
  <c r="N40" i="1"/>
  <c r="N35" i="1"/>
  <c r="N30" i="1"/>
  <c r="N20" i="1"/>
  <c r="N15" i="1"/>
  <c r="N63" i="1" l="1"/>
  <c r="N62" i="1"/>
  <c r="N58" i="1"/>
  <c r="N48" i="1"/>
  <c r="N42" i="1"/>
  <c r="N37" i="1"/>
  <c r="N33" i="1"/>
  <c r="N23" i="1"/>
  <c r="N18" i="1"/>
  <c r="N12" i="1"/>
  <c r="N11" i="1"/>
  <c r="L61" i="1"/>
  <c r="L56" i="1"/>
  <c r="L46" i="1"/>
  <c r="L41" i="1"/>
  <c r="L36" i="1"/>
  <c r="L31" i="1"/>
  <c r="L23" i="1"/>
  <c r="L22" i="1"/>
  <c r="L24" i="1" s="1"/>
  <c r="L21" i="1"/>
  <c r="K20" i="1"/>
  <c r="L16" i="1"/>
  <c r="L14" i="1"/>
  <c r="H17" i="1"/>
  <c r="I17" i="1"/>
  <c r="J17" i="1"/>
  <c r="N46" i="1" l="1"/>
  <c r="N38" i="1"/>
  <c r="N17" i="1"/>
  <c r="N41" i="1"/>
  <c r="N14" i="1"/>
  <c r="N61" i="1"/>
  <c r="N36" i="1"/>
  <c r="N16" i="1"/>
  <c r="N13" i="1"/>
  <c r="N21" i="1"/>
  <c r="N22" i="1"/>
  <c r="N31" i="1"/>
  <c r="N47" i="1"/>
  <c r="N56" i="1"/>
  <c r="N32" i="1"/>
  <c r="N57" i="1"/>
  <c r="L13" i="1"/>
  <c r="L10" i="1"/>
  <c r="L8" i="1"/>
  <c r="K8" i="1"/>
  <c r="L6" i="1" l="1"/>
  <c r="K15" i="1"/>
  <c r="L17" i="1" l="1"/>
  <c r="L19" i="1" s="1"/>
  <c r="K17" i="1"/>
  <c r="L18" i="1"/>
  <c r="K6" i="1"/>
  <c r="J60" i="1" l="1"/>
  <c r="K60" i="1" s="1"/>
  <c r="K58" i="1"/>
  <c r="K55" i="1"/>
  <c r="K45" i="1"/>
  <c r="K40" i="1"/>
  <c r="L42" i="1" s="1"/>
  <c r="K35" i="1"/>
  <c r="K30" i="1"/>
  <c r="K31" i="1" s="1"/>
  <c r="K42" i="1"/>
  <c r="K44" i="1" s="1"/>
  <c r="K41" i="1"/>
  <c r="K37" i="1"/>
  <c r="K39" i="1" s="1"/>
  <c r="J47" i="1"/>
  <c r="J42" i="1"/>
  <c r="K38" i="1"/>
  <c r="K36" i="1"/>
  <c r="K32" i="1"/>
  <c r="K34" i="1" s="1"/>
  <c r="K23" i="1"/>
  <c r="K22" i="1"/>
  <c r="K24" i="1" s="1"/>
  <c r="K21" i="1"/>
  <c r="K18" i="1"/>
  <c r="K19" i="1"/>
  <c r="K16" i="1"/>
  <c r="L38" i="1" l="1"/>
  <c r="L37" i="1"/>
  <c r="L39" i="1" s="1"/>
  <c r="L58" i="1"/>
  <c r="L57" i="1"/>
  <c r="L59" i="1" s="1"/>
  <c r="L32" i="1"/>
  <c r="L34" i="1" s="1"/>
  <c r="L33" i="1"/>
  <c r="L47" i="1"/>
  <c r="L49" i="1" s="1"/>
  <c r="L48" i="1"/>
  <c r="K33" i="1"/>
  <c r="K48" i="1"/>
  <c r="L44" i="1"/>
  <c r="L43" i="1"/>
  <c r="K56" i="1"/>
  <c r="L63" i="1"/>
  <c r="L62" i="1"/>
  <c r="L64" i="1" s="1"/>
  <c r="K47" i="1"/>
  <c r="K49" i="1" s="1"/>
  <c r="K46" i="1"/>
  <c r="K57" i="1"/>
  <c r="K59" i="1" s="1"/>
  <c r="K43" i="1"/>
  <c r="K14" i="1" l="1"/>
  <c r="K13" i="1"/>
  <c r="K10" i="1"/>
  <c r="J6" i="1"/>
  <c r="F6" i="1"/>
  <c r="E6" i="1"/>
  <c r="D6" i="1"/>
  <c r="C6" i="1"/>
  <c r="M6" i="1" l="1"/>
  <c r="N4" i="1"/>
  <c r="E42" i="1"/>
  <c r="D42" i="1"/>
  <c r="D44" i="1" s="1"/>
  <c r="F48" i="1"/>
  <c r="E48" i="1"/>
  <c r="I41" i="1"/>
  <c r="F42" i="1"/>
  <c r="F44" i="1" s="1"/>
  <c r="G42" i="1"/>
  <c r="H42" i="1"/>
  <c r="I42" i="1"/>
  <c r="J43" i="1" s="1"/>
  <c r="J44" i="1"/>
  <c r="D47" i="1"/>
  <c r="D49" i="1" s="1"/>
  <c r="J41" i="1"/>
  <c r="J56" i="1"/>
  <c r="I52" i="1"/>
  <c r="I51" i="1"/>
  <c r="I61" i="1"/>
  <c r="J62" i="1"/>
  <c r="J64" i="1" s="1"/>
  <c r="M42" i="1"/>
  <c r="N43" i="1" s="1"/>
  <c r="N6" i="1" l="1"/>
  <c r="N44" i="1"/>
  <c r="N10" i="1"/>
  <c r="N64" i="1"/>
  <c r="N39" i="1"/>
  <c r="N19" i="1"/>
  <c r="N24" i="1"/>
  <c r="N34" i="1"/>
  <c r="N59" i="1"/>
  <c r="N49" i="1"/>
  <c r="G43" i="1"/>
  <c r="E43" i="1"/>
  <c r="J61" i="1"/>
  <c r="I43" i="1"/>
  <c r="J63" i="1"/>
  <c r="M48" i="1"/>
  <c r="M47" i="1"/>
  <c r="M49" i="1" s="1"/>
  <c r="M44" i="1"/>
  <c r="M32" i="1"/>
  <c r="M34" i="1" s="1"/>
  <c r="M33" i="1"/>
  <c r="M22" i="1"/>
  <c r="M24" i="1" s="1"/>
  <c r="M23" i="1"/>
  <c r="M17" i="1"/>
  <c r="M19" i="1" s="1"/>
  <c r="M18" i="1"/>
  <c r="M10" i="1"/>
  <c r="M43" i="1"/>
  <c r="H44" i="1"/>
  <c r="I44" i="1"/>
  <c r="E44" i="1"/>
  <c r="F43" i="1"/>
  <c r="H43" i="1"/>
  <c r="G44" i="1"/>
  <c r="K63" i="1"/>
  <c r="K61" i="1"/>
  <c r="K62" i="1"/>
  <c r="J10" i="1"/>
  <c r="M58" i="1" l="1"/>
  <c r="M57" i="1"/>
  <c r="M59" i="1" s="1"/>
  <c r="M37" i="1"/>
  <c r="M39" i="1" s="1"/>
  <c r="M38" i="1"/>
  <c r="M13" i="1"/>
  <c r="M16" i="1"/>
  <c r="M46" i="1"/>
  <c r="M31" i="1"/>
  <c r="M14" i="1"/>
  <c r="M61" i="1"/>
  <c r="M21" i="1"/>
  <c r="M56" i="1"/>
  <c r="M41" i="1"/>
  <c r="M36" i="1"/>
  <c r="K64" i="1"/>
  <c r="M63" i="1" l="1"/>
  <c r="M62" i="1"/>
  <c r="M64" i="1" s="1"/>
  <c r="I54" i="1"/>
  <c r="D54" i="1"/>
  <c r="E53" i="1"/>
  <c r="F53" i="1"/>
  <c r="G53" i="1"/>
  <c r="H53" i="1"/>
  <c r="I53" i="1"/>
  <c r="D53" i="1"/>
  <c r="E52" i="1"/>
  <c r="E54" i="1" s="1"/>
  <c r="F52" i="1"/>
  <c r="F54" i="1" s="1"/>
  <c r="G52" i="1"/>
  <c r="G54" i="1" s="1"/>
  <c r="H52" i="1"/>
  <c r="H54" i="1" s="1"/>
  <c r="D52" i="1"/>
  <c r="D51" i="1"/>
  <c r="E51" i="1"/>
  <c r="F51" i="1"/>
  <c r="G51" i="1"/>
  <c r="H51" i="1"/>
  <c r="C51" i="1"/>
  <c r="C46" i="1"/>
  <c r="L43" i="7" l="1"/>
  <c r="K43" i="7"/>
  <c r="J43" i="7"/>
  <c r="I43" i="7"/>
  <c r="H43" i="7"/>
  <c r="G43" i="7"/>
  <c r="F43" i="7"/>
  <c r="E43" i="7"/>
  <c r="D43" i="7"/>
  <c r="L42" i="7"/>
  <c r="L44" i="7" s="1"/>
  <c r="K42" i="7"/>
  <c r="K44" i="7" s="1"/>
  <c r="J42" i="7"/>
  <c r="J44" i="7" s="1"/>
  <c r="I42" i="7"/>
  <c r="I44" i="7" s="1"/>
  <c r="H42" i="7"/>
  <c r="H44" i="7" s="1"/>
  <c r="G42" i="7"/>
  <c r="G44" i="7" s="1"/>
  <c r="F42" i="7"/>
  <c r="F44" i="7" s="1"/>
  <c r="E42" i="7"/>
  <c r="E44" i="7" s="1"/>
  <c r="D42" i="7"/>
  <c r="D44" i="7" s="1"/>
  <c r="H41" i="7"/>
  <c r="G41" i="7"/>
  <c r="F41" i="7"/>
  <c r="E41" i="7"/>
  <c r="D41" i="7"/>
  <c r="C41" i="7"/>
  <c r="I38" i="7"/>
  <c r="H38" i="7"/>
  <c r="G38" i="7"/>
  <c r="F38" i="7"/>
  <c r="E38" i="7"/>
  <c r="D38" i="7"/>
  <c r="I37" i="7"/>
  <c r="H37" i="7"/>
  <c r="G37" i="7"/>
  <c r="F37" i="7"/>
  <c r="E37" i="7"/>
  <c r="D37" i="7"/>
  <c r="I36" i="7"/>
  <c r="C32" i="7" s="1"/>
  <c r="H36" i="7"/>
  <c r="G36" i="7"/>
  <c r="F36" i="7"/>
  <c r="E36" i="7"/>
  <c r="D36" i="7"/>
  <c r="C36" i="7"/>
  <c r="J35" i="7"/>
  <c r="J37" i="7" s="1"/>
  <c r="H31" i="7"/>
  <c r="G31" i="7"/>
  <c r="F31" i="7"/>
  <c r="E31" i="7"/>
  <c r="D31" i="7"/>
  <c r="C31" i="7"/>
  <c r="I29" i="7"/>
  <c r="I28" i="7"/>
  <c r="H28" i="7"/>
  <c r="G28" i="7"/>
  <c r="F28" i="7"/>
  <c r="E28" i="7"/>
  <c r="D28" i="7"/>
  <c r="I27" i="7"/>
  <c r="H27" i="7"/>
  <c r="H29" i="7" s="1"/>
  <c r="G27" i="7"/>
  <c r="G29" i="7" s="1"/>
  <c r="F27" i="7"/>
  <c r="F29" i="7" s="1"/>
  <c r="E27" i="7"/>
  <c r="E29" i="7" s="1"/>
  <c r="D27" i="7"/>
  <c r="D29" i="7" s="1"/>
  <c r="I26" i="7"/>
  <c r="H26" i="7"/>
  <c r="G26" i="7"/>
  <c r="F26" i="7"/>
  <c r="E26" i="7"/>
  <c r="D26" i="7"/>
  <c r="C26" i="7"/>
  <c r="J25" i="7"/>
  <c r="I23" i="7"/>
  <c r="H23" i="7"/>
  <c r="G23" i="7"/>
  <c r="F23" i="7"/>
  <c r="E23" i="7"/>
  <c r="D23" i="7"/>
  <c r="I22" i="7"/>
  <c r="I24" i="7" s="1"/>
  <c r="H22" i="7"/>
  <c r="H24" i="7" s="1"/>
  <c r="G22" i="7"/>
  <c r="G24" i="7" s="1"/>
  <c r="F22" i="7"/>
  <c r="F24" i="7" s="1"/>
  <c r="E22" i="7"/>
  <c r="E24" i="7" s="1"/>
  <c r="D22" i="7"/>
  <c r="D24" i="7" s="1"/>
  <c r="I21" i="7"/>
  <c r="H21" i="7"/>
  <c r="G21" i="7"/>
  <c r="F21" i="7"/>
  <c r="E21" i="7"/>
  <c r="D21" i="7"/>
  <c r="C21" i="7"/>
  <c r="J20" i="7"/>
  <c r="I19" i="7"/>
  <c r="I18" i="7"/>
  <c r="H18" i="7"/>
  <c r="G18" i="7"/>
  <c r="F18" i="7"/>
  <c r="E18" i="7"/>
  <c r="D18" i="7"/>
  <c r="I17" i="7"/>
  <c r="H17" i="7"/>
  <c r="H19" i="7" s="1"/>
  <c r="G17" i="7"/>
  <c r="G19" i="7" s="1"/>
  <c r="F17" i="7"/>
  <c r="F19" i="7" s="1"/>
  <c r="E17" i="7"/>
  <c r="E19" i="7" s="1"/>
  <c r="D17" i="7"/>
  <c r="D19" i="7" s="1"/>
  <c r="I16" i="7"/>
  <c r="H16" i="7"/>
  <c r="G16" i="7"/>
  <c r="F16" i="7"/>
  <c r="E16" i="7"/>
  <c r="D16" i="7"/>
  <c r="C16" i="7"/>
  <c r="J15" i="7"/>
  <c r="J16" i="7" s="1"/>
  <c r="I13" i="7"/>
  <c r="H13" i="7"/>
  <c r="G13" i="7"/>
  <c r="F13" i="7"/>
  <c r="E13" i="7"/>
  <c r="D13" i="7"/>
  <c r="C13" i="7"/>
  <c r="J12" i="7"/>
  <c r="J13" i="7" s="1"/>
  <c r="J11" i="7"/>
  <c r="K11" i="7" s="1"/>
  <c r="I10" i="7"/>
  <c r="H10" i="7"/>
  <c r="G10" i="7"/>
  <c r="F10" i="7"/>
  <c r="E10" i="7"/>
  <c r="D10" i="7"/>
  <c r="C10" i="7"/>
  <c r="K6" i="7"/>
  <c r="J6" i="7"/>
  <c r="I6" i="7"/>
  <c r="H6" i="7"/>
  <c r="G6" i="7"/>
  <c r="F6" i="7"/>
  <c r="E6" i="7"/>
  <c r="D6" i="7"/>
  <c r="C6" i="7"/>
  <c r="J21" i="7" l="1"/>
  <c r="J17" i="7"/>
  <c r="J19" i="7" s="1"/>
  <c r="J26" i="7"/>
  <c r="J10" i="7"/>
  <c r="J22" i="7"/>
  <c r="J24" i="7" s="1"/>
  <c r="J27" i="7"/>
  <c r="J29" i="7" s="1"/>
  <c r="J38" i="7"/>
  <c r="J28" i="7"/>
  <c r="K12" i="7"/>
  <c r="J14" i="7"/>
  <c r="K15" i="7"/>
  <c r="K20" i="7"/>
  <c r="K25" i="7"/>
  <c r="J36" i="7"/>
  <c r="J18" i="7"/>
  <c r="J23" i="7"/>
  <c r="K35" i="7"/>
  <c r="D17" i="1"/>
  <c r="D19" i="1" s="1"/>
  <c r="E63" i="1"/>
  <c r="F63" i="1"/>
  <c r="G63" i="1"/>
  <c r="H63" i="1"/>
  <c r="I63" i="1"/>
  <c r="D63" i="1"/>
  <c r="D48" i="1"/>
  <c r="E62" i="1"/>
  <c r="E64" i="1" s="1"/>
  <c r="F62" i="1"/>
  <c r="F64" i="1" s="1"/>
  <c r="G62" i="1"/>
  <c r="G64" i="1" s="1"/>
  <c r="H62" i="1"/>
  <c r="H64" i="1" s="1"/>
  <c r="I62" i="1"/>
  <c r="I64" i="1" s="1"/>
  <c r="D62" i="1"/>
  <c r="D64" i="1" s="1"/>
  <c r="G48" i="1"/>
  <c r="H48" i="1"/>
  <c r="I48" i="1"/>
  <c r="E47" i="1"/>
  <c r="E49" i="1" s="1"/>
  <c r="F47" i="1"/>
  <c r="F49" i="1" s="1"/>
  <c r="G47" i="1"/>
  <c r="G49" i="1" s="1"/>
  <c r="H47" i="1"/>
  <c r="H49" i="1" s="1"/>
  <c r="I47" i="1"/>
  <c r="I49" i="1" s="1"/>
  <c r="I46" i="1"/>
  <c r="J49" i="1"/>
  <c r="D28" i="1"/>
  <c r="D27" i="1"/>
  <c r="D29" i="1" s="1"/>
  <c r="F28" i="1"/>
  <c r="G28" i="1"/>
  <c r="H28" i="1"/>
  <c r="I28" i="1"/>
  <c r="E28" i="1"/>
  <c r="G27" i="1"/>
  <c r="G29" i="1" s="1"/>
  <c r="H27" i="1"/>
  <c r="H29" i="1" s="1"/>
  <c r="I27" i="1"/>
  <c r="I29" i="1" s="1"/>
  <c r="F27" i="1"/>
  <c r="F29" i="1" s="1"/>
  <c r="E27" i="1"/>
  <c r="E29" i="1" s="1"/>
  <c r="I26" i="1"/>
  <c r="E23" i="1"/>
  <c r="F23" i="1"/>
  <c r="G23" i="1"/>
  <c r="H23" i="1"/>
  <c r="I23" i="1"/>
  <c r="J23" i="1"/>
  <c r="D23" i="1"/>
  <c r="D22" i="1"/>
  <c r="D24" i="1" s="1"/>
  <c r="E18" i="1"/>
  <c r="I21" i="1"/>
  <c r="H16" i="1"/>
  <c r="J22" i="1"/>
  <c r="J24" i="1" s="1"/>
  <c r="F22" i="1"/>
  <c r="F24" i="1" s="1"/>
  <c r="G22" i="1"/>
  <c r="G24" i="1" s="1"/>
  <c r="H22" i="1"/>
  <c r="H24" i="1" s="1"/>
  <c r="I22" i="1"/>
  <c r="I24" i="1" s="1"/>
  <c r="E22" i="1"/>
  <c r="E24" i="1" s="1"/>
  <c r="F17" i="1"/>
  <c r="F19" i="1" s="1"/>
  <c r="G17" i="1"/>
  <c r="G19" i="1" s="1"/>
  <c r="H19" i="1"/>
  <c r="I19" i="1"/>
  <c r="E17" i="1"/>
  <c r="J48" i="1" l="1"/>
  <c r="K36" i="7"/>
  <c r="K38" i="7"/>
  <c r="K37" i="7"/>
  <c r="L35" i="7"/>
  <c r="K14" i="7"/>
  <c r="L12" i="7"/>
  <c r="K10" i="7"/>
  <c r="K13" i="7"/>
  <c r="L20" i="7"/>
  <c r="K22" i="7"/>
  <c r="K24" i="7" s="1"/>
  <c r="K23" i="7"/>
  <c r="K21" i="7"/>
  <c r="L25" i="7"/>
  <c r="K28" i="7"/>
  <c r="K27" i="7"/>
  <c r="K29" i="7" s="1"/>
  <c r="K26" i="7"/>
  <c r="L15" i="7"/>
  <c r="K17" i="7"/>
  <c r="K19" i="7" s="1"/>
  <c r="K16" i="7"/>
  <c r="K18" i="7"/>
  <c r="L37" i="7" l="1"/>
  <c r="L36" i="7"/>
  <c r="L38" i="7"/>
  <c r="L13" i="7"/>
  <c r="L10" i="7"/>
  <c r="L14" i="7"/>
  <c r="L18" i="7"/>
  <c r="L16" i="7"/>
  <c r="L17" i="7"/>
  <c r="L19" i="7" s="1"/>
  <c r="L28" i="7"/>
  <c r="L26" i="7"/>
  <c r="L27" i="7"/>
  <c r="L29" i="7" s="1"/>
  <c r="L23" i="7"/>
  <c r="L21" i="7"/>
  <c r="L22" i="7"/>
  <c r="L24" i="7" s="1"/>
  <c r="E19" i="1" l="1"/>
  <c r="J19" i="1" l="1"/>
  <c r="I10" i="1" l="1"/>
  <c r="F18" i="1" l="1"/>
  <c r="G18" i="1"/>
  <c r="H18" i="1"/>
  <c r="I18" i="1"/>
  <c r="J18" i="1"/>
  <c r="D13" i="1"/>
  <c r="D18" i="1"/>
  <c r="I16" i="1"/>
  <c r="I13" i="1" l="1"/>
  <c r="J13" i="1"/>
  <c r="H10" i="1"/>
  <c r="G10" i="1"/>
  <c r="I6" i="1"/>
  <c r="J46" i="1" l="1"/>
  <c r="J21" i="1" l="1"/>
  <c r="J14" i="1"/>
  <c r="J16" i="1"/>
  <c r="G6" i="1"/>
  <c r="H6" i="1"/>
  <c r="C13" i="1"/>
  <c r="E13" i="1" l="1"/>
  <c r="F13" i="1"/>
  <c r="G13" i="1"/>
  <c r="H13" i="1"/>
  <c r="D61" i="1" l="1"/>
  <c r="E61" i="1"/>
  <c r="F61" i="1"/>
  <c r="G61" i="1"/>
  <c r="H61" i="1"/>
  <c r="C61" i="1"/>
  <c r="D46" i="1"/>
  <c r="E46" i="1"/>
  <c r="F46" i="1"/>
  <c r="G46" i="1"/>
  <c r="H46" i="1"/>
  <c r="D41" i="1"/>
  <c r="E41" i="1"/>
  <c r="F41" i="1"/>
  <c r="G41" i="1"/>
  <c r="H41" i="1"/>
  <c r="C41" i="1"/>
  <c r="D26" i="1"/>
  <c r="E26" i="1"/>
  <c r="F26" i="1"/>
  <c r="G26" i="1"/>
  <c r="H26" i="1"/>
  <c r="C26" i="1"/>
  <c r="D21" i="1"/>
  <c r="E21" i="1"/>
  <c r="F21" i="1"/>
  <c r="G21" i="1"/>
  <c r="H21" i="1"/>
  <c r="C21" i="1"/>
  <c r="D16" i="1"/>
  <c r="E16" i="1"/>
  <c r="F16" i="1"/>
  <c r="G16" i="1"/>
  <c r="C16" i="1"/>
  <c r="D10" i="1"/>
  <c r="E10" i="1"/>
  <c r="F10" i="1"/>
  <c r="C10" i="1"/>
</calcChain>
</file>

<file path=xl/sharedStrings.xml><?xml version="1.0" encoding="utf-8"?>
<sst xmlns="http://schemas.openxmlformats.org/spreadsheetml/2006/main" count="273" uniqueCount="30">
  <si>
    <t>Производство и распределение электроэнергии, газа и воды</t>
  </si>
  <si>
    <t>Сельское хозяйство</t>
  </si>
  <si>
    <t>Строительство</t>
  </si>
  <si>
    <t>Обрабатывающие производства</t>
  </si>
  <si>
    <t>Оптовая и розничная торговля</t>
  </si>
  <si>
    <t>Доля  ДС РТ в  ВРП РТ</t>
  </si>
  <si>
    <t>доля в выпуске товаров и услуг</t>
  </si>
  <si>
    <t>Темп роста ВРП РТ в сопоставимых ценах, в % к предыдущему году</t>
  </si>
  <si>
    <t>Темп роста добавленной стоимости РТ, в основных ценах, в % к предыдущему году</t>
  </si>
  <si>
    <t>Темп роста ВРП РТ, в основных ценах, в % к предыдущему году</t>
  </si>
  <si>
    <t>2018 (прогноз)</t>
  </si>
  <si>
    <t>Наименование</t>
  </si>
  <si>
    <t>Влияние прироста на ВРП, в %</t>
  </si>
  <si>
    <t>Прирост добавленной стоимости</t>
  </si>
  <si>
    <t>Темп прироста добавленной стоимости, в %</t>
  </si>
  <si>
    <t>2019 (прогноз)</t>
  </si>
  <si>
    <t>Выпуск товаров, млн руб.</t>
  </si>
  <si>
    <t>Добавленная стоимость РТ, млн руб.</t>
  </si>
  <si>
    <t>ВРП РТ, млн руб.</t>
  </si>
  <si>
    <t>Оценка влияния прироста добавленной стоимости по видам экономической деятельности на валовый региональный продукт Республики Татарстан</t>
  </si>
  <si>
    <t xml:space="preserve"> в т.ч.: Добыча полезных ископаемых</t>
  </si>
  <si>
    <t>2017 (оценка)</t>
  </si>
  <si>
    <t>Транспорт и связь</t>
  </si>
  <si>
    <t>Обеспечение электрической энергией, газом и паром; кондиционирование воздуха</t>
  </si>
  <si>
    <t>Водоснабжение; водоотведение, организация сбора и утилизации отходов, деятельность по ликвидации загрязнений</t>
  </si>
  <si>
    <t>-</t>
  </si>
  <si>
    <t>Транспортивка и хранение</t>
  </si>
  <si>
    <t>ё</t>
  </si>
  <si>
    <t>Оценка влияния показателей социально-экономического развития на валовый региональный продукт Республики Татарстан</t>
  </si>
  <si>
    <t>2021 (прогноз)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</si>
</sst>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i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i/>
      <sz val="10"/>
      <name val="Arial Cyr"/>
      <charset val="204"/>
    </font>
    <font>
      <b/>
      <sz val="12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5">
    <xf numFmtId="0" fontId="0" fillId="0" borderId="0" xfId="0"/>
    <xf numFmtId="3" fontId="4" fillId="0" borderId="1" xfId="1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5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 indent="4"/>
    </xf>
    <xf numFmtId="165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164" fontId="4" fillId="4" borderId="1" xfId="1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165" fontId="2" fillId="2" borderId="1" xfId="0" applyNumberFormat="1" applyFont="1" applyFill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1" xfId="0" applyFont="1" applyFill="1" applyBorder="1" applyAlignment="1">
      <alignment vertical="center" wrapText="1"/>
    </xf>
    <xf numFmtId="0" fontId="7" fillId="0" borderId="0" xfId="0" applyFont="1"/>
    <xf numFmtId="0" fontId="1" fillId="5" borderId="1" xfId="0" applyFont="1" applyFill="1" applyBorder="1" applyAlignment="1">
      <alignment horizontal="left" vertical="center" wrapText="1" indent="2"/>
    </xf>
    <xf numFmtId="164" fontId="4" fillId="5" borderId="1" xfId="1" applyNumberFormat="1" applyFont="1" applyFill="1" applyBorder="1" applyAlignment="1">
      <alignment horizontal="center" vertical="center" wrapText="1"/>
    </xf>
    <xf numFmtId="164" fontId="4" fillId="5" borderId="1" xfId="1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vertical="center" wrapText="1"/>
    </xf>
    <xf numFmtId="0" fontId="8" fillId="5" borderId="1" xfId="0" applyFont="1" applyFill="1" applyBorder="1" applyAlignment="1">
      <alignment horizontal="left" vertical="center" wrapText="1" indent="2"/>
    </xf>
    <xf numFmtId="164" fontId="6" fillId="2" borderId="1" xfId="0" applyNumberFormat="1" applyFont="1" applyFill="1" applyBorder="1" applyAlignment="1">
      <alignment vertical="center" wrapText="1"/>
    </xf>
    <xf numFmtId="1" fontId="6" fillId="2" borderId="1" xfId="0" applyNumberFormat="1" applyFont="1" applyFill="1" applyBorder="1" applyAlignment="1">
      <alignment vertical="center" wrapText="1"/>
    </xf>
    <xf numFmtId="164" fontId="10" fillId="0" borderId="1" xfId="1" applyNumberFormat="1" applyFont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vertical="center" wrapText="1"/>
    </xf>
    <xf numFmtId="0" fontId="11" fillId="5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 indent="4"/>
    </xf>
    <xf numFmtId="165" fontId="12" fillId="0" borderId="1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vertical="center" wrapText="1"/>
    </xf>
    <xf numFmtId="3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0" fontId="17" fillId="3" borderId="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165" fontId="15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17" fillId="4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vertical="center" wrapText="1"/>
    </xf>
    <xf numFmtId="165" fontId="12" fillId="2" borderId="1" xfId="0" applyNumberFormat="1" applyFont="1" applyFill="1" applyBorder="1" applyAlignment="1">
      <alignment horizontal="center" vertical="center"/>
    </xf>
    <xf numFmtId="0" fontId="18" fillId="0" borderId="0" xfId="0" applyFont="1"/>
    <xf numFmtId="164" fontId="13" fillId="2" borderId="1" xfId="0" applyNumberFormat="1" applyFont="1" applyFill="1" applyBorder="1" applyAlignment="1">
      <alignment vertical="center" wrapText="1"/>
    </xf>
    <xf numFmtId="1" fontId="13" fillId="2" borderId="1" xfId="0" applyNumberFormat="1" applyFont="1" applyFill="1" applyBorder="1" applyAlignment="1">
      <alignment vertical="center" wrapText="1"/>
    </xf>
    <xf numFmtId="2" fontId="13" fillId="2" borderId="1" xfId="0" applyNumberFormat="1" applyFont="1" applyFill="1" applyBorder="1" applyAlignment="1">
      <alignment vertical="center" wrapText="1"/>
    </xf>
    <xf numFmtId="0" fontId="17" fillId="5" borderId="1" xfId="0" applyFont="1" applyFill="1" applyBorder="1" applyAlignment="1">
      <alignment horizontal="left" vertical="center" wrapText="1" indent="2"/>
    </xf>
    <xf numFmtId="0" fontId="11" fillId="5" borderId="1" xfId="0" applyFont="1" applyFill="1" applyBorder="1" applyAlignment="1">
      <alignment horizontal="left" vertical="center" wrapText="1" indent="2"/>
    </xf>
    <xf numFmtId="0" fontId="13" fillId="5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164" fontId="13" fillId="5" borderId="1" xfId="0" applyNumberFormat="1" applyFont="1" applyFill="1" applyBorder="1" applyAlignment="1">
      <alignment vertical="center" wrapText="1"/>
    </xf>
    <xf numFmtId="2" fontId="13" fillId="5" borderId="1" xfId="0" applyNumberFormat="1" applyFont="1" applyFill="1" applyBorder="1" applyAlignment="1">
      <alignment vertical="center" wrapText="1"/>
    </xf>
    <xf numFmtId="2" fontId="13" fillId="0" borderId="1" xfId="0" applyNumberFormat="1" applyFont="1" applyFill="1" applyBorder="1" applyAlignment="1">
      <alignment vertical="center" wrapText="1"/>
    </xf>
    <xf numFmtId="165" fontId="13" fillId="2" borderId="1" xfId="0" applyNumberFormat="1" applyFont="1" applyFill="1" applyBorder="1" applyAlignment="1">
      <alignment vertical="center" wrapText="1"/>
    </xf>
    <xf numFmtId="165" fontId="13" fillId="5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165" fontId="15" fillId="0" borderId="1" xfId="0" applyNumberFormat="1" applyFont="1" applyFill="1" applyBorder="1" applyAlignment="1">
      <alignment horizontal="center" vertical="center"/>
    </xf>
    <xf numFmtId="3" fontId="4" fillId="0" borderId="1" xfId="1" applyNumberFormat="1" applyFont="1" applyFill="1" applyBorder="1" applyAlignment="1">
      <alignment horizontal="center" vertical="center" wrapText="1"/>
    </xf>
    <xf numFmtId="165" fontId="12" fillId="0" borderId="1" xfId="0" applyNumberFormat="1" applyFont="1" applyFill="1" applyBorder="1" applyAlignment="1">
      <alignment horizontal="center" vertical="center"/>
    </xf>
    <xf numFmtId="164" fontId="3" fillId="0" borderId="1" xfId="1" applyNumberFormat="1" applyFont="1" applyFill="1" applyBorder="1" applyAlignment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center" vertical="center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4" fontId="4" fillId="4" borderId="1" xfId="1" applyNumberFormat="1" applyFont="1" applyFill="1" applyBorder="1" applyAlignment="1">
      <alignment horizontal="center" vertical="center" wrapText="1"/>
    </xf>
    <xf numFmtId="164" fontId="4" fillId="4" borderId="1" xfId="1" applyNumberFormat="1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 wrapText="1"/>
    </xf>
    <xf numFmtId="164" fontId="3" fillId="6" borderId="1" xfId="1" applyNumberFormat="1" applyFont="1" applyFill="1" applyBorder="1" applyAlignment="1">
      <alignment horizontal="center" vertical="center" wrapText="1"/>
    </xf>
    <xf numFmtId="164" fontId="3" fillId="6" borderId="2" xfId="1" applyNumberFormat="1" applyFont="1" applyFill="1" applyBorder="1" applyAlignment="1">
      <alignment horizontal="center" vertical="center" wrapText="1"/>
    </xf>
    <xf numFmtId="164" fontId="3" fillId="6" borderId="3" xfId="1" applyNumberFormat="1" applyFont="1" applyFill="1" applyBorder="1" applyAlignment="1">
      <alignment horizontal="center" vertical="center" wrapText="1"/>
    </xf>
    <xf numFmtId="164" fontId="4" fillId="4" borderId="2" xfId="1" applyNumberFormat="1" applyFont="1" applyFill="1" applyBorder="1" applyAlignment="1">
      <alignment horizontal="center" vertical="center" wrapText="1"/>
    </xf>
    <xf numFmtId="164" fontId="4" fillId="4" borderId="3" xfId="1" applyNumberFormat="1" applyFont="1" applyFill="1" applyBorder="1" applyAlignment="1">
      <alignment horizontal="center" vertical="center" wrapText="1"/>
    </xf>
    <xf numFmtId="164" fontId="3" fillId="2" borderId="2" xfId="1" applyNumberFormat="1" applyFont="1" applyFill="1" applyBorder="1" applyAlignment="1">
      <alignment horizontal="center" vertical="center" wrapText="1"/>
    </xf>
    <xf numFmtId="164" fontId="3" fillId="2" borderId="3" xfId="1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5" fillId="2" borderId="2" xfId="0" applyFont="1" applyFill="1" applyBorder="1" applyAlignment="1">
      <alignment vertical="center" wrapText="1"/>
    </xf>
    <xf numFmtId="0" fontId="15" fillId="2" borderId="3" xfId="0" applyFont="1" applyFill="1" applyBorder="1" applyAlignment="1">
      <alignment vertical="center" wrapText="1"/>
    </xf>
    <xf numFmtId="165" fontId="15" fillId="6" borderId="2" xfId="0" applyNumberFormat="1" applyFont="1" applyFill="1" applyBorder="1" applyAlignment="1">
      <alignment horizontal="center" vertical="center"/>
    </xf>
    <xf numFmtId="165" fontId="15" fillId="6" borderId="3" xfId="0" applyNumberFormat="1" applyFont="1" applyFill="1" applyBorder="1" applyAlignment="1">
      <alignment horizontal="center" vertical="center"/>
    </xf>
    <xf numFmtId="3" fontId="4" fillId="4" borderId="2" xfId="1" applyNumberFormat="1" applyFont="1" applyFill="1" applyBorder="1" applyAlignment="1">
      <alignment horizontal="center" vertical="center" wrapText="1"/>
    </xf>
    <xf numFmtId="3" fontId="4" fillId="4" borderId="3" xfId="1" applyNumberFormat="1" applyFont="1" applyFill="1" applyBorder="1" applyAlignment="1">
      <alignment horizontal="center" vertical="center" wrapText="1"/>
    </xf>
    <xf numFmtId="165" fontId="15" fillId="2" borderId="2" xfId="0" applyNumberFormat="1" applyFont="1" applyFill="1" applyBorder="1" applyAlignment="1">
      <alignment horizontal="center" vertical="center"/>
    </xf>
    <xf numFmtId="165" fontId="15" fillId="2" borderId="3" xfId="0" applyNumberFormat="1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left" vertical="center"/>
    </xf>
    <xf numFmtId="0" fontId="17" fillId="4" borderId="3" xfId="0" applyFont="1" applyFill="1" applyBorder="1" applyAlignment="1">
      <alignment horizontal="left" vertical="center"/>
    </xf>
    <xf numFmtId="165" fontId="0" fillId="2" borderId="2" xfId="0" applyNumberFormat="1" applyFont="1" applyFill="1" applyBorder="1" applyAlignment="1">
      <alignment horizontal="center" vertical="center"/>
    </xf>
    <xf numFmtId="165" fontId="0" fillId="2" borderId="3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165" fontId="0" fillId="2" borderId="2" xfId="0" applyNumberFormat="1" applyFill="1" applyBorder="1" applyAlignment="1">
      <alignment horizontal="center" vertical="center"/>
    </xf>
    <xf numFmtId="165" fontId="0" fillId="2" borderId="3" xfId="0" applyNumberForma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4" borderId="2" xfId="0" applyFont="1" applyFill="1" applyBorder="1" applyAlignment="1">
      <alignment horizontal="left" vertical="center"/>
    </xf>
    <xf numFmtId="0" fontId="1" fillId="4" borderId="3" xfId="0" applyFont="1" applyFill="1" applyBorder="1" applyAlignment="1">
      <alignment horizontal="left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64"/>
  <sheetViews>
    <sheetView tabSelected="1" zoomScaleNormal="100" workbookViewId="0">
      <pane xSplit="2" ySplit="3" topLeftCell="C8" activePane="bottomRight" state="frozen"/>
      <selection pane="topRight" activeCell="C1" sqref="C1"/>
      <selection pane="bottomLeft" activeCell="A4" sqref="A4"/>
      <selection pane="bottomRight" activeCell="N20" sqref="N20"/>
    </sheetView>
  </sheetViews>
  <sheetFormatPr defaultRowHeight="15" x14ac:dyDescent="0.25"/>
  <cols>
    <col min="1" max="1" width="2" style="33" customWidth="1"/>
    <col min="2" max="2" width="41.28515625" style="33" customWidth="1"/>
    <col min="3" max="3" width="13.140625" style="33" customWidth="1"/>
    <col min="4" max="4" width="14" style="33" customWidth="1"/>
    <col min="5" max="5" width="13.42578125" style="33" customWidth="1"/>
    <col min="6" max="6" width="13" style="33" customWidth="1"/>
    <col min="7" max="7" width="13.85546875" style="33" bestFit="1" customWidth="1"/>
    <col min="8" max="8" width="13.42578125" style="33" bestFit="1" customWidth="1"/>
    <col min="9" max="9" width="15.7109375" style="33" customWidth="1"/>
    <col min="10" max="12" width="16" style="33" bestFit="1" customWidth="1"/>
    <col min="13" max="13" width="19.5703125" style="33" customWidth="1"/>
    <col min="14" max="14" width="17.85546875" style="33" customWidth="1"/>
    <col min="15" max="15" width="30.7109375" style="33" bestFit="1" customWidth="1"/>
    <col min="16" max="16" width="27.5703125" style="33" bestFit="1" customWidth="1"/>
    <col min="17" max="17" width="30.7109375" style="33" bestFit="1" customWidth="1"/>
    <col min="18" max="16384" width="9.140625" style="33"/>
  </cols>
  <sheetData>
    <row r="1" spans="2:14" ht="27" customHeight="1" x14ac:dyDescent="0.25">
      <c r="B1" s="75" t="s">
        <v>28</v>
      </c>
      <c r="C1" s="75"/>
      <c r="D1" s="75"/>
      <c r="E1" s="75"/>
      <c r="F1" s="75"/>
      <c r="G1" s="75"/>
      <c r="H1" s="75"/>
      <c r="I1" s="75"/>
      <c r="J1" s="75"/>
      <c r="K1" s="75"/>
      <c r="L1" s="75"/>
    </row>
    <row r="2" spans="2:14" ht="18.75" x14ac:dyDescent="0.3">
      <c r="L2" s="34"/>
    </row>
    <row r="3" spans="2:14" ht="28.5" customHeight="1" x14ac:dyDescent="0.25">
      <c r="B3" s="35" t="s">
        <v>11</v>
      </c>
      <c r="C3" s="35">
        <v>2010</v>
      </c>
      <c r="D3" s="35">
        <v>2011</v>
      </c>
      <c r="E3" s="35">
        <v>2012</v>
      </c>
      <c r="F3" s="35">
        <v>2013</v>
      </c>
      <c r="G3" s="35">
        <v>2014</v>
      </c>
      <c r="H3" s="35">
        <v>2015</v>
      </c>
      <c r="I3" s="36">
        <v>2016</v>
      </c>
      <c r="J3" s="36">
        <v>2017</v>
      </c>
      <c r="K3" s="36">
        <v>2018</v>
      </c>
      <c r="L3" s="36">
        <v>2019</v>
      </c>
      <c r="M3" s="36">
        <v>2020</v>
      </c>
      <c r="N3" s="36" t="s">
        <v>29</v>
      </c>
    </row>
    <row r="4" spans="2:14" ht="23.25" customHeight="1" x14ac:dyDescent="0.25">
      <c r="B4" s="84" t="s">
        <v>18</v>
      </c>
      <c r="C4" s="80">
        <v>1001600</v>
      </c>
      <c r="D4" s="80">
        <v>1305900</v>
      </c>
      <c r="E4" s="80">
        <v>1437000</v>
      </c>
      <c r="F4" s="80">
        <v>1551500</v>
      </c>
      <c r="G4" s="80">
        <v>1671400</v>
      </c>
      <c r="H4" s="80">
        <v>1825000</v>
      </c>
      <c r="I4" s="71">
        <v>1944083</v>
      </c>
      <c r="J4" s="71">
        <v>2115503.2000000002</v>
      </c>
      <c r="K4" s="71">
        <v>2440258.7000000002</v>
      </c>
      <c r="L4" s="71">
        <v>2795850.6</v>
      </c>
      <c r="M4" s="66">
        <v>2587549.2999999998</v>
      </c>
      <c r="N4" s="66">
        <f>M4*1.045</f>
        <v>2703989.0184999998</v>
      </c>
    </row>
    <row r="5" spans="2:14" ht="15.75" customHeight="1" x14ac:dyDescent="0.25">
      <c r="B5" s="85"/>
      <c r="C5" s="81"/>
      <c r="D5" s="81"/>
      <c r="E5" s="81"/>
      <c r="F5" s="81"/>
      <c r="G5" s="81"/>
      <c r="H5" s="81"/>
      <c r="I5" s="72"/>
      <c r="J5" s="72"/>
      <c r="K5" s="72"/>
      <c r="L5" s="72"/>
      <c r="M5" s="66"/>
      <c r="N5" s="66"/>
    </row>
    <row r="6" spans="2:14" ht="29.25" customHeight="1" x14ac:dyDescent="0.25">
      <c r="B6" s="76" t="s">
        <v>9</v>
      </c>
      <c r="C6" s="82">
        <f>C4/884232.9*100</f>
        <v>113.2733242565392</v>
      </c>
      <c r="D6" s="82">
        <f>D4/C4*100</f>
        <v>130.38138977635782</v>
      </c>
      <c r="E6" s="82">
        <f>E4/D4*100</f>
        <v>110.0390535263037</v>
      </c>
      <c r="F6" s="82">
        <f>F4/E4*100</f>
        <v>107.9679888656924</v>
      </c>
      <c r="G6" s="82">
        <f t="shared" ref="G6:H6" si="0">G4/F4*100</f>
        <v>107.72800515630034</v>
      </c>
      <c r="H6" s="82">
        <f t="shared" si="0"/>
        <v>109.18990068206294</v>
      </c>
      <c r="I6" s="73">
        <f>I4/H4*100</f>
        <v>106.52509589041095</v>
      </c>
      <c r="J6" s="73">
        <f>J4/I4*100</f>
        <v>108.81753505380172</v>
      </c>
      <c r="K6" s="73">
        <f>K4/J4*100</f>
        <v>115.3512176204697</v>
      </c>
      <c r="L6" s="73">
        <f>L4/K4*100</f>
        <v>114.57189354554909</v>
      </c>
      <c r="M6" s="67">
        <f>M4/L4*100</f>
        <v>92.549626936432134</v>
      </c>
      <c r="N6" s="67">
        <f>N4/M4*100</f>
        <v>104.5</v>
      </c>
    </row>
    <row r="7" spans="2:14" x14ac:dyDescent="0.25">
      <c r="B7" s="77"/>
      <c r="C7" s="83"/>
      <c r="D7" s="83"/>
      <c r="E7" s="83"/>
      <c r="F7" s="83"/>
      <c r="G7" s="83"/>
      <c r="H7" s="83"/>
      <c r="I7" s="74"/>
      <c r="J7" s="74"/>
      <c r="K7" s="74"/>
      <c r="L7" s="74"/>
      <c r="M7" s="67"/>
      <c r="N7" s="67"/>
    </row>
    <row r="8" spans="2:14" ht="30.75" customHeight="1" x14ac:dyDescent="0.25">
      <c r="B8" s="76" t="s">
        <v>7</v>
      </c>
      <c r="C8" s="78">
        <v>104.3</v>
      </c>
      <c r="D8" s="78">
        <v>105.7</v>
      </c>
      <c r="E8" s="78">
        <v>105.5</v>
      </c>
      <c r="F8" s="78">
        <v>102.4</v>
      </c>
      <c r="G8" s="78">
        <v>102.1</v>
      </c>
      <c r="H8" s="78">
        <v>100</v>
      </c>
      <c r="I8" s="69">
        <v>102.5</v>
      </c>
      <c r="J8" s="69">
        <v>103.1</v>
      </c>
      <c r="K8" s="69">
        <f>K4/1.045/J4*100</f>
        <v>110.38394030666956</v>
      </c>
      <c r="L8" s="69">
        <f>L4/K4*100</f>
        <v>114.57189354554909</v>
      </c>
      <c r="M8" s="68">
        <v>97.1</v>
      </c>
      <c r="N8" s="68">
        <v>104.1</v>
      </c>
    </row>
    <row r="9" spans="2:14" x14ac:dyDescent="0.25">
      <c r="B9" s="77"/>
      <c r="C9" s="79"/>
      <c r="D9" s="79"/>
      <c r="E9" s="79"/>
      <c r="F9" s="79"/>
      <c r="G9" s="79"/>
      <c r="H9" s="79"/>
      <c r="I9" s="70"/>
      <c r="J9" s="70"/>
      <c r="K9" s="70"/>
      <c r="L9" s="70"/>
      <c r="M9" s="68"/>
      <c r="N9" s="68"/>
    </row>
    <row r="10" spans="2:14" ht="23.25" customHeight="1" x14ac:dyDescent="0.25">
      <c r="B10" s="37" t="s">
        <v>5</v>
      </c>
      <c r="C10" s="38">
        <f t="shared" ref="C10:F10" si="1">C12/C4*100</f>
        <v>51.403784444888181</v>
      </c>
      <c r="D10" s="38">
        <f t="shared" si="1"/>
        <v>50.926502182402942</v>
      </c>
      <c r="E10" s="38">
        <f t="shared" si="1"/>
        <v>51.081206680584543</v>
      </c>
      <c r="F10" s="38">
        <f t="shared" si="1"/>
        <v>49.241541475990971</v>
      </c>
      <c r="G10" s="38">
        <f t="shared" ref="G10:J10" si="2">G12/G4*100</f>
        <v>47.831034462127562</v>
      </c>
      <c r="H10" s="38">
        <f t="shared" si="2"/>
        <v>51.404010794520552</v>
      </c>
      <c r="I10" s="38">
        <f t="shared" si="2"/>
        <v>50.839804679121215</v>
      </c>
      <c r="J10" s="38">
        <f t="shared" si="2"/>
        <v>50.890492626057004</v>
      </c>
      <c r="K10" s="57">
        <f>K12/K4*100</f>
        <v>58.8500268434654</v>
      </c>
      <c r="L10" s="38">
        <f>L12/L4*100</f>
        <v>54.017836289249502</v>
      </c>
      <c r="M10" s="38">
        <f>M12/M4*100</f>
        <v>47.599595493697457</v>
      </c>
      <c r="N10" s="38">
        <f>N12/N4*100</f>
        <v>47.599595493697457</v>
      </c>
    </row>
    <row r="11" spans="2:14" ht="23.25" customHeight="1" x14ac:dyDescent="0.25">
      <c r="B11" s="39" t="s">
        <v>16</v>
      </c>
      <c r="C11" s="1">
        <v>1399584.6329999999</v>
      </c>
      <c r="D11" s="1">
        <v>1762953.862</v>
      </c>
      <c r="E11" s="1">
        <v>1974770.844</v>
      </c>
      <c r="F11" s="1">
        <v>2077696.426</v>
      </c>
      <c r="G11" s="1">
        <v>2197399.5410000002</v>
      </c>
      <c r="H11" s="1">
        <v>2437088.9849999999</v>
      </c>
      <c r="I11" s="1">
        <v>2593765</v>
      </c>
      <c r="J11" s="1">
        <v>2776690.5</v>
      </c>
      <c r="K11" s="58">
        <v>3321324.5</v>
      </c>
      <c r="L11" s="58">
        <v>3351578.3</v>
      </c>
      <c r="M11" s="1">
        <v>2939659</v>
      </c>
      <c r="N11" s="1">
        <f>M11*1.045</f>
        <v>3071943.6549999998</v>
      </c>
    </row>
    <row r="12" spans="2:14" ht="24.75" customHeight="1" x14ac:dyDescent="0.25">
      <c r="B12" s="40" t="s">
        <v>17</v>
      </c>
      <c r="C12" s="9">
        <v>514860.30499999999</v>
      </c>
      <c r="D12" s="9">
        <v>665049.19200000004</v>
      </c>
      <c r="E12" s="9">
        <v>734036.94</v>
      </c>
      <c r="F12" s="9">
        <v>763982.51599999995</v>
      </c>
      <c r="G12" s="9">
        <v>799447.91</v>
      </c>
      <c r="H12" s="9">
        <v>938123.19700000004</v>
      </c>
      <c r="I12" s="9">
        <v>988368</v>
      </c>
      <c r="J12" s="9">
        <v>1076590</v>
      </c>
      <c r="K12" s="9">
        <v>1436092.9</v>
      </c>
      <c r="L12" s="9">
        <v>1510258</v>
      </c>
      <c r="M12" s="9">
        <v>1231663</v>
      </c>
      <c r="N12" s="65">
        <f>M12*1.045</f>
        <v>1287087.835</v>
      </c>
    </row>
    <row r="13" spans="2:14" ht="34.5" customHeight="1" x14ac:dyDescent="0.25">
      <c r="B13" s="41" t="s">
        <v>8</v>
      </c>
      <c r="C13" s="42">
        <f>C12/424013.4*100</f>
        <v>121.42547971361282</v>
      </c>
      <c r="D13" s="42">
        <f>D12/C12*100</f>
        <v>129.17080333081807</v>
      </c>
      <c r="E13" s="42">
        <f>E12/D12*100</f>
        <v>110.37333009796362</v>
      </c>
      <c r="F13" s="42">
        <f>F12/E12*100</f>
        <v>104.07957343400183</v>
      </c>
      <c r="G13" s="42">
        <f>G12/F12*100</f>
        <v>104.64217351277709</v>
      </c>
      <c r="H13" s="42">
        <f>H12/G12*100</f>
        <v>117.34638182993061</v>
      </c>
      <c r="I13" s="42">
        <f t="shared" ref="I13:N13" si="3">I12/H12*100</f>
        <v>105.35588536352971</v>
      </c>
      <c r="J13" s="42">
        <f t="shared" si="3"/>
        <v>108.92602755249057</v>
      </c>
      <c r="K13" s="59">
        <f>K12/J12*100</f>
        <v>133.39274004031245</v>
      </c>
      <c r="L13" s="42">
        <f>L12/K12*100</f>
        <v>105.16436645567985</v>
      </c>
      <c r="M13" s="42">
        <f t="shared" si="3"/>
        <v>81.553151845578697</v>
      </c>
      <c r="N13" s="42">
        <f>N12/M12*100</f>
        <v>104.5</v>
      </c>
    </row>
    <row r="14" spans="2:14" x14ac:dyDescent="0.25">
      <c r="B14" s="27" t="s">
        <v>6</v>
      </c>
      <c r="C14" s="28">
        <v>36.79</v>
      </c>
      <c r="D14" s="28">
        <v>37.72</v>
      </c>
      <c r="E14" s="28">
        <v>37.17</v>
      </c>
      <c r="F14" s="28">
        <v>36.770000000000003</v>
      </c>
      <c r="G14" s="28">
        <v>36.380000000000003</v>
      </c>
      <c r="H14" s="28">
        <v>38.49</v>
      </c>
      <c r="I14" s="24">
        <v>38.1</v>
      </c>
      <c r="J14" s="12">
        <f>J12/J11*100</f>
        <v>38.772416299187832</v>
      </c>
      <c r="K14" s="60">
        <f>K12/K11*100</f>
        <v>43.238560399623701</v>
      </c>
      <c r="L14" s="12">
        <f>L12/L11*100</f>
        <v>45.06109852781897</v>
      </c>
      <c r="M14" s="12">
        <f t="shared" ref="M14:N14" si="4">M12/M11*100</f>
        <v>41.898158936121504</v>
      </c>
      <c r="N14" s="12">
        <f>N12/N11*100</f>
        <v>41.898158936121504</v>
      </c>
    </row>
    <row r="15" spans="2:14" s="43" customFormat="1" ht="30.75" customHeight="1" x14ac:dyDescent="0.25">
      <c r="B15" s="26" t="s">
        <v>20</v>
      </c>
      <c r="C15" s="18">
        <v>191686.56400000001</v>
      </c>
      <c r="D15" s="18">
        <v>256930.88200000001</v>
      </c>
      <c r="E15" s="18">
        <v>280464.90899999999</v>
      </c>
      <c r="F15" s="18">
        <v>281429.05499999999</v>
      </c>
      <c r="G15" s="18">
        <v>292406.41899999999</v>
      </c>
      <c r="H15" s="18">
        <v>330682.10399999999</v>
      </c>
      <c r="I15" s="18">
        <v>349868</v>
      </c>
      <c r="J15" s="18">
        <v>400058</v>
      </c>
      <c r="K15" s="18">
        <f>559228797/1000</f>
        <v>559228.79700000002</v>
      </c>
      <c r="L15" s="18">
        <v>558343</v>
      </c>
      <c r="M15" s="19">
        <v>373955.7</v>
      </c>
      <c r="N15" s="19">
        <f>M15*1.077</f>
        <v>402750.28889999999</v>
      </c>
    </row>
    <row r="16" spans="2:14" s="43" customFormat="1" x14ac:dyDescent="0.25">
      <c r="B16" s="27" t="s">
        <v>6</v>
      </c>
      <c r="C16" s="28">
        <f t="shared" ref="C16:J16" si="5">C15/C11*100</f>
        <v>13.695960892991602</v>
      </c>
      <c r="D16" s="28">
        <f t="shared" si="5"/>
        <v>14.57388576854316</v>
      </c>
      <c r="E16" s="28">
        <f t="shared" si="5"/>
        <v>14.202402767498018</v>
      </c>
      <c r="F16" s="28">
        <f t="shared" si="5"/>
        <v>13.545244217501484</v>
      </c>
      <c r="G16" s="28">
        <f t="shared" si="5"/>
        <v>13.306930011777951</v>
      </c>
      <c r="H16" s="28">
        <f t="shared" si="5"/>
        <v>13.568733272987158</v>
      </c>
      <c r="I16" s="28">
        <f t="shared" si="5"/>
        <v>13.488808739419339</v>
      </c>
      <c r="J16" s="28">
        <f t="shared" si="5"/>
        <v>14.407727472687359</v>
      </c>
      <c r="K16" s="59">
        <f>K15/K11*100</f>
        <v>16.837523614449598</v>
      </c>
      <c r="L16" s="28">
        <f>L15/L11*100</f>
        <v>16.659106546906575</v>
      </c>
      <c r="M16" s="28">
        <f>M15/M11*100</f>
        <v>12.721057102201311</v>
      </c>
      <c r="N16" s="28">
        <f>N15/N11*100</f>
        <v>13.110601434517521</v>
      </c>
    </row>
    <row r="17" spans="2:14" ht="30" customHeight="1" x14ac:dyDescent="0.25">
      <c r="B17" s="29" t="s">
        <v>13</v>
      </c>
      <c r="C17" s="29"/>
      <c r="D17" s="44">
        <f>D15-C15</f>
        <v>65244.317999999999</v>
      </c>
      <c r="E17" s="44">
        <f>E15-D15</f>
        <v>23534.026999999973</v>
      </c>
      <c r="F17" s="44">
        <f t="shared" ref="F17:N17" si="6">F15-E15</f>
        <v>964.14600000000792</v>
      </c>
      <c r="G17" s="44">
        <f t="shared" si="6"/>
        <v>10977.364000000001</v>
      </c>
      <c r="H17" s="44">
        <f>H15-G15</f>
        <v>38275.684999999998</v>
      </c>
      <c r="I17" s="44">
        <f>I15-H15</f>
        <v>19185.896000000008</v>
      </c>
      <c r="J17" s="44">
        <f>J15-I15</f>
        <v>50190</v>
      </c>
      <c r="K17" s="61">
        <f>K15-J15</f>
        <v>159170.79700000002</v>
      </c>
      <c r="L17" s="44">
        <f>L15-K15</f>
        <v>-885.79700000002049</v>
      </c>
      <c r="M17" s="44">
        <f t="shared" si="6"/>
        <v>-184387.3</v>
      </c>
      <c r="N17" s="44">
        <f>N15-M15</f>
        <v>28794.588899999973</v>
      </c>
    </row>
    <row r="18" spans="2:14" ht="30" customHeight="1" x14ac:dyDescent="0.25">
      <c r="B18" s="29" t="s">
        <v>14</v>
      </c>
      <c r="C18" s="29"/>
      <c r="D18" s="45">
        <f>D15/C15*100</f>
        <v>134.03698028621349</v>
      </c>
      <c r="E18" s="45">
        <f>E15/D15*100</f>
        <v>109.15967236667174</v>
      </c>
      <c r="F18" s="45">
        <f t="shared" ref="F18:N18" si="7">F15/E15*100</f>
        <v>100.34376706998307</v>
      </c>
      <c r="G18" s="45">
        <f t="shared" si="7"/>
        <v>103.90057949062866</v>
      </c>
      <c r="H18" s="45">
        <f t="shared" si="7"/>
        <v>113.08989218872108</v>
      </c>
      <c r="I18" s="45">
        <f t="shared" si="7"/>
        <v>105.80191542509358</v>
      </c>
      <c r="J18" s="45">
        <f t="shared" si="7"/>
        <v>114.34541026901574</v>
      </c>
      <c r="K18" s="62">
        <f>K15/J15*100</f>
        <v>139.78693014512896</v>
      </c>
      <c r="L18" s="45">
        <f>L15/K15*100</f>
        <v>99.84160382928205</v>
      </c>
      <c r="M18" s="45">
        <f t="shared" si="7"/>
        <v>66.975980714363757</v>
      </c>
      <c r="N18" s="45">
        <f>N15/M15*100</f>
        <v>107.69999999999999</v>
      </c>
    </row>
    <row r="19" spans="2:14" s="43" customFormat="1" ht="30.75" customHeight="1" x14ac:dyDescent="0.25">
      <c r="B19" s="29" t="s">
        <v>12</v>
      </c>
      <c r="C19" s="29"/>
      <c r="D19" s="46">
        <f t="shared" ref="D19:M19" si="8">D17/D4*100</f>
        <v>4.9961189983919141</v>
      </c>
      <c r="E19" s="46">
        <f t="shared" si="8"/>
        <v>1.6377193458594275</v>
      </c>
      <c r="F19" s="46">
        <f t="shared" si="8"/>
        <v>6.2142829519820031E-2</v>
      </c>
      <c r="G19" s="46">
        <f t="shared" si="8"/>
        <v>0.65677659447170045</v>
      </c>
      <c r="H19" s="46">
        <f t="shared" si="8"/>
        <v>2.097297808219178</v>
      </c>
      <c r="I19" s="46">
        <f t="shared" si="8"/>
        <v>0.98688667099089944</v>
      </c>
      <c r="J19" s="46">
        <f>J17/J4*100</f>
        <v>2.3724851846123416</v>
      </c>
      <c r="K19" s="63">
        <f>K17/K4*100</f>
        <v>6.5227017528920195</v>
      </c>
      <c r="L19" s="46">
        <f>L17/L4*100</f>
        <v>-3.1682558431413342E-2</v>
      </c>
      <c r="M19" s="46">
        <f t="shared" si="8"/>
        <v>-7.1259434554541627</v>
      </c>
      <c r="N19" s="46">
        <f t="shared" ref="N19" si="9">N17/N4*100</f>
        <v>1.0648929675007841</v>
      </c>
    </row>
    <row r="20" spans="2:14" s="43" customFormat="1" ht="30.75" customHeight="1" x14ac:dyDescent="0.25">
      <c r="B20" s="47" t="s">
        <v>3</v>
      </c>
      <c r="C20" s="18">
        <v>134187.67300000001</v>
      </c>
      <c r="D20" s="18">
        <v>183646.04699999999</v>
      </c>
      <c r="E20" s="18">
        <v>205435.242</v>
      </c>
      <c r="F20" s="18">
        <v>212204.772</v>
      </c>
      <c r="G20" s="18">
        <v>235389.36</v>
      </c>
      <c r="H20" s="18">
        <v>296640.522</v>
      </c>
      <c r="I20" s="18">
        <v>310450</v>
      </c>
      <c r="J20" s="18">
        <v>360624</v>
      </c>
      <c r="K20" s="18">
        <f>406766821/1000</f>
        <v>406766.821</v>
      </c>
      <c r="L20" s="18">
        <v>363901</v>
      </c>
      <c r="M20" s="18">
        <v>325763.5</v>
      </c>
      <c r="N20" s="18">
        <f>M20*1.04</f>
        <v>338794.04000000004</v>
      </c>
    </row>
    <row r="21" spans="2:14" s="43" customFormat="1" x14ac:dyDescent="0.25">
      <c r="B21" s="27" t="s">
        <v>6</v>
      </c>
      <c r="C21" s="28">
        <f t="shared" ref="C21:M21" si="10">C20/C11*100</f>
        <v>9.5876783608555094</v>
      </c>
      <c r="D21" s="28">
        <f t="shared" si="10"/>
        <v>10.416951399491587</v>
      </c>
      <c r="E21" s="28">
        <f t="shared" si="10"/>
        <v>10.402991447042044</v>
      </c>
      <c r="F21" s="28">
        <f t="shared" si="10"/>
        <v>10.213463783471898</v>
      </c>
      <c r="G21" s="28">
        <f t="shared" si="10"/>
        <v>10.712178445840495</v>
      </c>
      <c r="H21" s="28">
        <f t="shared" si="10"/>
        <v>12.171920017110086</v>
      </c>
      <c r="I21" s="12">
        <f t="shared" si="10"/>
        <v>11.96908740768728</v>
      </c>
      <c r="J21" s="12">
        <f t="shared" si="10"/>
        <v>12.987547585876063</v>
      </c>
      <c r="K21" s="60">
        <f>K20/K11*100</f>
        <v>12.247126741154018</v>
      </c>
      <c r="L21" s="12">
        <f>L20/L11*100</f>
        <v>10.857601029341907</v>
      </c>
      <c r="M21" s="12">
        <f t="shared" si="10"/>
        <v>11.081676480163177</v>
      </c>
      <c r="N21" s="12">
        <f t="shared" ref="N21" si="11">N20/N11*100</f>
        <v>11.028654104660005</v>
      </c>
    </row>
    <row r="22" spans="2:14" ht="38.25" customHeight="1" x14ac:dyDescent="0.25">
      <c r="B22" s="29" t="s">
        <v>13</v>
      </c>
      <c r="C22" s="29"/>
      <c r="D22" s="44">
        <f>D20-C20</f>
        <v>49458.373999999982</v>
      </c>
      <c r="E22" s="44">
        <f>E20-D20</f>
        <v>21789.195000000007</v>
      </c>
      <c r="F22" s="44">
        <f t="shared" ref="F22:N22" si="12">F20-E20</f>
        <v>6769.5299999999988</v>
      </c>
      <c r="G22" s="44">
        <f t="shared" si="12"/>
        <v>23184.587999999989</v>
      </c>
      <c r="H22" s="44">
        <f t="shared" si="12"/>
        <v>61251.162000000011</v>
      </c>
      <c r="I22" s="44">
        <f t="shared" si="12"/>
        <v>13809.478000000003</v>
      </c>
      <c r="J22" s="44">
        <f t="shared" si="12"/>
        <v>50174</v>
      </c>
      <c r="K22" s="61">
        <f>K20-J20</f>
        <v>46142.820999999996</v>
      </c>
      <c r="L22" s="44">
        <f>L20-K20</f>
        <v>-42865.820999999996</v>
      </c>
      <c r="M22" s="44">
        <f t="shared" si="12"/>
        <v>-38137.5</v>
      </c>
      <c r="N22" s="44">
        <f>N20-M20</f>
        <v>13030.540000000037</v>
      </c>
    </row>
    <row r="23" spans="2:14" ht="38.25" customHeight="1" x14ac:dyDescent="0.25">
      <c r="B23" s="29" t="s">
        <v>14</v>
      </c>
      <c r="C23" s="29"/>
      <c r="D23" s="45">
        <f>D20/C20*100</f>
        <v>136.85761359018423</v>
      </c>
      <c r="E23" s="45">
        <f t="shared" ref="E23:N23" si="13">E20/D20*100</f>
        <v>111.86477757400355</v>
      </c>
      <c r="F23" s="45">
        <f t="shared" si="13"/>
        <v>103.29521358365572</v>
      </c>
      <c r="G23" s="45">
        <f t="shared" si="13"/>
        <v>110.92557334196047</v>
      </c>
      <c r="H23" s="45">
        <f t="shared" si="13"/>
        <v>126.02121098421782</v>
      </c>
      <c r="I23" s="45">
        <f t="shared" si="13"/>
        <v>104.65529048657756</v>
      </c>
      <c r="J23" s="45">
        <f t="shared" si="13"/>
        <v>116.1617007569657</v>
      </c>
      <c r="K23" s="62">
        <f>K20/J20*100</f>
        <v>112.79527180664626</v>
      </c>
      <c r="L23" s="45">
        <f>L20/K20*100</f>
        <v>89.461819699399726</v>
      </c>
      <c r="M23" s="45">
        <f t="shared" si="13"/>
        <v>89.519814455030357</v>
      </c>
      <c r="N23" s="45">
        <f>N20/M20*100</f>
        <v>104</v>
      </c>
    </row>
    <row r="24" spans="2:14" s="43" customFormat="1" ht="30.75" customHeight="1" x14ac:dyDescent="0.25">
      <c r="B24" s="29" t="s">
        <v>12</v>
      </c>
      <c r="C24" s="29"/>
      <c r="D24" s="45">
        <f t="shared" ref="D24:M24" si="14">D22/D4*100</f>
        <v>3.7873017842101215</v>
      </c>
      <c r="E24" s="45">
        <f t="shared" si="14"/>
        <v>1.5162974947807937</v>
      </c>
      <c r="F24" s="45">
        <f t="shared" si="14"/>
        <v>0.43632162423461157</v>
      </c>
      <c r="G24" s="45">
        <f t="shared" si="14"/>
        <v>1.3871358142874231</v>
      </c>
      <c r="H24" s="45">
        <f t="shared" si="14"/>
        <v>3.3562280547945211</v>
      </c>
      <c r="I24" s="45">
        <f t="shared" si="14"/>
        <v>0.71033376661387415</v>
      </c>
      <c r="J24" s="45">
        <f>J22/J4*100</f>
        <v>2.3717288633739715</v>
      </c>
      <c r="K24" s="62">
        <f>K22/K4*100</f>
        <v>1.8908987395475731</v>
      </c>
      <c r="L24" s="45">
        <f>L22/L4*100</f>
        <v>-1.533194262955252</v>
      </c>
      <c r="M24" s="45">
        <f t="shared" si="14"/>
        <v>-1.4738849613416063</v>
      </c>
      <c r="N24" s="45">
        <f t="shared" ref="N24" si="15">N22/N4*100</f>
        <v>0.48190062573658482</v>
      </c>
    </row>
    <row r="25" spans="2:14" s="43" customFormat="1" ht="52.5" customHeight="1" x14ac:dyDescent="0.25">
      <c r="B25" s="48" t="s">
        <v>0</v>
      </c>
      <c r="C25" s="18">
        <v>38029.521000000001</v>
      </c>
      <c r="D25" s="18">
        <v>39355.821000000004</v>
      </c>
      <c r="E25" s="18">
        <v>37732.069000000003</v>
      </c>
      <c r="F25" s="18">
        <v>46560.457999999999</v>
      </c>
      <c r="G25" s="18">
        <v>46344.353999999999</v>
      </c>
      <c r="H25" s="18">
        <v>48032.911999999997</v>
      </c>
      <c r="I25" s="18">
        <v>51788</v>
      </c>
      <c r="J25" s="49" t="s">
        <v>25</v>
      </c>
      <c r="K25" s="49" t="s">
        <v>25</v>
      </c>
      <c r="L25" s="49" t="s">
        <v>25</v>
      </c>
      <c r="M25" s="49" t="s">
        <v>25</v>
      </c>
      <c r="N25" s="49" t="s">
        <v>25</v>
      </c>
    </row>
    <row r="26" spans="2:14" s="43" customFormat="1" x14ac:dyDescent="0.25">
      <c r="B26" s="27" t="s">
        <v>6</v>
      </c>
      <c r="C26" s="28">
        <f t="shared" ref="C26:I26" si="16">C25/C11*100</f>
        <v>2.7172005253075686</v>
      </c>
      <c r="D26" s="28">
        <f t="shared" si="16"/>
        <v>2.232379522136354</v>
      </c>
      <c r="E26" s="28">
        <f t="shared" si="16"/>
        <v>1.9107062024255814</v>
      </c>
      <c r="F26" s="28">
        <f t="shared" si="16"/>
        <v>2.2409653988594771</v>
      </c>
      <c r="G26" s="28">
        <f t="shared" si="16"/>
        <v>2.1090545044398001</v>
      </c>
      <c r="H26" s="28">
        <f t="shared" si="16"/>
        <v>1.9709133435683719</v>
      </c>
      <c r="I26" s="28">
        <f t="shared" si="16"/>
        <v>1.9966342363321274</v>
      </c>
      <c r="J26" s="50" t="s">
        <v>25</v>
      </c>
      <c r="K26" s="56" t="s">
        <v>25</v>
      </c>
      <c r="L26" s="50" t="s">
        <v>25</v>
      </c>
      <c r="M26" s="50" t="s">
        <v>25</v>
      </c>
      <c r="N26" s="50" t="s">
        <v>25</v>
      </c>
    </row>
    <row r="27" spans="2:14" ht="33" customHeight="1" x14ac:dyDescent="0.25">
      <c r="B27" s="29" t="s">
        <v>13</v>
      </c>
      <c r="C27" s="29"/>
      <c r="D27" s="44">
        <f>D25-C25</f>
        <v>1326.3000000000029</v>
      </c>
      <c r="E27" s="44">
        <f>E25-D25</f>
        <v>-1623.7520000000004</v>
      </c>
      <c r="F27" s="44">
        <f>F25-E25</f>
        <v>8828.3889999999956</v>
      </c>
      <c r="G27" s="44">
        <f t="shared" ref="G27:I27" si="17">G25-F25</f>
        <v>-216.10399999999936</v>
      </c>
      <c r="H27" s="44">
        <f t="shared" si="17"/>
        <v>1688.5579999999973</v>
      </c>
      <c r="I27" s="44">
        <f t="shared" si="17"/>
        <v>3755.0880000000034</v>
      </c>
      <c r="J27" s="29" t="s">
        <v>25</v>
      </c>
      <c r="K27" s="56" t="s">
        <v>25</v>
      </c>
      <c r="L27" s="29" t="s">
        <v>25</v>
      </c>
      <c r="M27" s="29" t="s">
        <v>25</v>
      </c>
      <c r="N27" s="29" t="s">
        <v>25</v>
      </c>
    </row>
    <row r="28" spans="2:14" ht="36" customHeight="1" x14ac:dyDescent="0.25">
      <c r="B28" s="29" t="s">
        <v>14</v>
      </c>
      <c r="C28" s="29"/>
      <c r="D28" s="45">
        <f>D25/C25*100</f>
        <v>103.48755378749053</v>
      </c>
      <c r="E28" s="45">
        <f>E25/D25*100</f>
        <v>95.874175766781747</v>
      </c>
      <c r="F28" s="45">
        <f t="shared" ref="F28:I28" si="18">F25/E25*100</f>
        <v>123.39757462014605</v>
      </c>
      <c r="G28" s="45">
        <f t="shared" si="18"/>
        <v>99.535863672131413</v>
      </c>
      <c r="H28" s="45">
        <f t="shared" si="18"/>
        <v>103.6435031546669</v>
      </c>
      <c r="I28" s="45">
        <f t="shared" si="18"/>
        <v>107.81773963652257</v>
      </c>
      <c r="J28" s="29" t="s">
        <v>25</v>
      </c>
      <c r="K28" s="56" t="s">
        <v>25</v>
      </c>
      <c r="L28" s="29" t="s">
        <v>25</v>
      </c>
      <c r="M28" s="29" t="s">
        <v>25</v>
      </c>
      <c r="N28" s="29" t="s">
        <v>25</v>
      </c>
    </row>
    <row r="29" spans="2:14" s="43" customFormat="1" ht="30.75" customHeight="1" x14ac:dyDescent="0.25">
      <c r="B29" s="29" t="s">
        <v>12</v>
      </c>
      <c r="C29" s="29"/>
      <c r="D29" s="46">
        <f t="shared" ref="D29:I29" si="19">D27/D4*100</f>
        <v>0.10156214105214816</v>
      </c>
      <c r="E29" s="46">
        <f t="shared" si="19"/>
        <v>-0.11299596381350038</v>
      </c>
      <c r="F29" s="46">
        <f t="shared" si="19"/>
        <v>0.5690228166290684</v>
      </c>
      <c r="G29" s="46">
        <f t="shared" si="19"/>
        <v>-1.2929520162737785E-2</v>
      </c>
      <c r="H29" s="46">
        <f t="shared" si="19"/>
        <v>9.2523726027397113E-2</v>
      </c>
      <c r="I29" s="46">
        <f t="shared" si="19"/>
        <v>0.19315471613094726</v>
      </c>
      <c r="J29" s="29" t="s">
        <v>25</v>
      </c>
      <c r="K29" s="56" t="s">
        <v>25</v>
      </c>
      <c r="L29" s="29" t="s">
        <v>25</v>
      </c>
      <c r="M29" s="29" t="s">
        <v>25</v>
      </c>
      <c r="N29" s="29" t="s">
        <v>25</v>
      </c>
    </row>
    <row r="30" spans="2:14" s="43" customFormat="1" ht="30.75" customHeight="1" x14ac:dyDescent="0.25">
      <c r="B30" s="48" t="s">
        <v>23</v>
      </c>
      <c r="C30" s="49" t="s">
        <v>25</v>
      </c>
      <c r="D30" s="49" t="s">
        <v>25</v>
      </c>
      <c r="E30" s="49" t="s">
        <v>25</v>
      </c>
      <c r="F30" s="49" t="s">
        <v>25</v>
      </c>
      <c r="G30" s="49" t="s">
        <v>25</v>
      </c>
      <c r="H30" s="49" t="s">
        <v>25</v>
      </c>
      <c r="I30" s="49" t="s">
        <v>25</v>
      </c>
      <c r="J30" s="51">
        <v>51769</v>
      </c>
      <c r="K30" s="51">
        <f>55432343/1000</f>
        <v>55432.343000000001</v>
      </c>
      <c r="L30" s="52">
        <v>64167</v>
      </c>
      <c r="M30" s="52">
        <v>59990.5</v>
      </c>
      <c r="N30" s="52">
        <f>M30*1.04</f>
        <v>62390.12</v>
      </c>
    </row>
    <row r="31" spans="2:14" s="43" customFormat="1" ht="18.75" customHeight="1" x14ac:dyDescent="0.25">
      <c r="B31" s="27" t="s">
        <v>6</v>
      </c>
      <c r="C31" s="50" t="s">
        <v>25</v>
      </c>
      <c r="D31" s="50" t="s">
        <v>25</v>
      </c>
      <c r="E31" s="50" t="s">
        <v>25</v>
      </c>
      <c r="F31" s="50" t="s">
        <v>25</v>
      </c>
      <c r="G31" s="50" t="s">
        <v>25</v>
      </c>
      <c r="H31" s="50" t="s">
        <v>25</v>
      </c>
      <c r="I31" s="50" t="s">
        <v>25</v>
      </c>
      <c r="J31" s="50" t="s">
        <v>25</v>
      </c>
      <c r="K31" s="63">
        <f>K30/K11*100</f>
        <v>1.6689830517915369</v>
      </c>
      <c r="L31" s="53">
        <f>L30/L11*100</f>
        <v>1.9145308346220049</v>
      </c>
      <c r="M31" s="53">
        <f>M30/M11*100</f>
        <v>2.0407298941816041</v>
      </c>
      <c r="N31" s="53">
        <f>N30/N11*100</f>
        <v>2.0309656363147068</v>
      </c>
    </row>
    <row r="32" spans="2:14" s="43" customFormat="1" ht="30.75" customHeight="1" x14ac:dyDescent="0.25">
      <c r="B32" s="29" t="s">
        <v>13</v>
      </c>
      <c r="C32" s="29" t="s">
        <v>25</v>
      </c>
      <c r="D32" s="29" t="s">
        <v>25</v>
      </c>
      <c r="E32" s="29" t="s">
        <v>25</v>
      </c>
      <c r="F32" s="29" t="s">
        <v>25</v>
      </c>
      <c r="G32" s="29" t="s">
        <v>25</v>
      </c>
      <c r="H32" s="29" t="s">
        <v>25</v>
      </c>
      <c r="I32" s="29" t="s">
        <v>25</v>
      </c>
      <c r="J32" s="29" t="s">
        <v>25</v>
      </c>
      <c r="K32" s="63">
        <f>K30-J30</f>
        <v>3663.3430000000008</v>
      </c>
      <c r="L32" s="46">
        <f>L30-K30</f>
        <v>8734.6569999999992</v>
      </c>
      <c r="M32" s="46">
        <f>M30-L30</f>
        <v>-4176.5</v>
      </c>
      <c r="N32" s="46">
        <f>N30-M30</f>
        <v>2399.6200000000026</v>
      </c>
    </row>
    <row r="33" spans="2:14" s="43" customFormat="1" ht="30.75" customHeight="1" x14ac:dyDescent="0.25">
      <c r="B33" s="29" t="s">
        <v>14</v>
      </c>
      <c r="C33" s="29" t="s">
        <v>25</v>
      </c>
      <c r="D33" s="29" t="s">
        <v>25</v>
      </c>
      <c r="E33" s="29" t="s">
        <v>25</v>
      </c>
      <c r="F33" s="29" t="s">
        <v>25</v>
      </c>
      <c r="G33" s="29" t="s">
        <v>25</v>
      </c>
      <c r="H33" s="29" t="s">
        <v>25</v>
      </c>
      <c r="I33" s="29" t="s">
        <v>25</v>
      </c>
      <c r="J33" s="29" t="s">
        <v>25</v>
      </c>
      <c r="K33" s="63">
        <f>K30/J30*100</f>
        <v>107.07632560026271</v>
      </c>
      <c r="L33" s="46">
        <f>L30/K30*100</f>
        <v>115.75732961531141</v>
      </c>
      <c r="M33" s="46">
        <f>M30/L30*100</f>
        <v>93.491202643103151</v>
      </c>
      <c r="N33" s="46">
        <f>N30/M30*100</f>
        <v>104</v>
      </c>
    </row>
    <row r="34" spans="2:14" s="43" customFormat="1" ht="30.75" customHeight="1" x14ac:dyDescent="0.25">
      <c r="B34" s="29" t="s">
        <v>12</v>
      </c>
      <c r="C34" s="29" t="s">
        <v>25</v>
      </c>
      <c r="D34" s="29" t="s">
        <v>25</v>
      </c>
      <c r="E34" s="29" t="s">
        <v>25</v>
      </c>
      <c r="F34" s="29" t="s">
        <v>25</v>
      </c>
      <c r="G34" s="29" t="s">
        <v>25</v>
      </c>
      <c r="H34" s="29" t="s">
        <v>25</v>
      </c>
      <c r="I34" s="29" t="s">
        <v>25</v>
      </c>
      <c r="J34" s="29" t="s">
        <v>25</v>
      </c>
      <c r="K34" s="63">
        <f>K32/K4*100</f>
        <v>0.1501210916695021</v>
      </c>
      <c r="L34" s="46">
        <f>L32/L4*100</f>
        <v>0.31241501244737463</v>
      </c>
      <c r="M34" s="46">
        <f>M32/M4*100</f>
        <v>-0.16140755269860946</v>
      </c>
      <c r="N34" s="46">
        <f>N32/N4*100</f>
        <v>8.8743703601694299E-2</v>
      </c>
    </row>
    <row r="35" spans="2:14" s="43" customFormat="1" ht="30.75" customHeight="1" x14ac:dyDescent="0.25">
      <c r="B35" s="48" t="s">
        <v>24</v>
      </c>
      <c r="C35" s="49" t="s">
        <v>25</v>
      </c>
      <c r="D35" s="49" t="s">
        <v>25</v>
      </c>
      <c r="E35" s="49" t="s">
        <v>25</v>
      </c>
      <c r="F35" s="49" t="s">
        <v>25</v>
      </c>
      <c r="G35" s="49" t="s">
        <v>25</v>
      </c>
      <c r="H35" s="49" t="s">
        <v>25</v>
      </c>
      <c r="I35" s="49" t="s">
        <v>25</v>
      </c>
      <c r="J35" s="51">
        <v>5974</v>
      </c>
      <c r="K35" s="51">
        <f>6462452/1000</f>
        <v>6462.4520000000002</v>
      </c>
      <c r="L35" s="52">
        <v>7033</v>
      </c>
      <c r="M35" s="52">
        <v>7277.799</v>
      </c>
      <c r="N35" s="52">
        <f>M35*1.04</f>
        <v>7568.9109600000002</v>
      </c>
    </row>
    <row r="36" spans="2:14" s="43" customFormat="1" x14ac:dyDescent="0.25">
      <c r="B36" s="27" t="s">
        <v>6</v>
      </c>
      <c r="C36" s="50" t="s">
        <v>25</v>
      </c>
      <c r="D36" s="50" t="s">
        <v>25</v>
      </c>
      <c r="E36" s="50" t="s">
        <v>25</v>
      </c>
      <c r="F36" s="50" t="s">
        <v>25</v>
      </c>
      <c r="G36" s="50" t="s">
        <v>25</v>
      </c>
      <c r="H36" s="50" t="s">
        <v>25</v>
      </c>
      <c r="I36" s="50" t="s">
        <v>25</v>
      </c>
      <c r="J36" s="50" t="s">
        <v>25</v>
      </c>
      <c r="K36" s="63">
        <f>K35/K11*100</f>
        <v>0.19457454398087271</v>
      </c>
      <c r="L36" s="53">
        <f>L35/L11*100</f>
        <v>0.20984143500392041</v>
      </c>
      <c r="M36" s="53">
        <f>M35/M11*100</f>
        <v>0.24757289876138697</v>
      </c>
      <c r="N36" s="53">
        <f>N35/N11*100</f>
        <v>0.24638833943716981</v>
      </c>
    </row>
    <row r="37" spans="2:14" s="43" customFormat="1" ht="30.75" customHeight="1" x14ac:dyDescent="0.25">
      <c r="B37" s="29" t="s">
        <v>13</v>
      </c>
      <c r="C37" s="29" t="s">
        <v>25</v>
      </c>
      <c r="D37" s="29" t="s">
        <v>25</v>
      </c>
      <c r="E37" s="29" t="s">
        <v>25</v>
      </c>
      <c r="F37" s="29" t="s">
        <v>25</v>
      </c>
      <c r="G37" s="29" t="s">
        <v>25</v>
      </c>
      <c r="H37" s="29" t="s">
        <v>25</v>
      </c>
      <c r="I37" s="29" t="s">
        <v>25</v>
      </c>
      <c r="J37" s="29" t="s">
        <v>25</v>
      </c>
      <c r="K37" s="63">
        <f>K35-J35</f>
        <v>488.45200000000023</v>
      </c>
      <c r="L37" s="46">
        <f>L35-K35</f>
        <v>570.54799999999977</v>
      </c>
      <c r="M37" s="46">
        <f>M35-L35</f>
        <v>244.79899999999998</v>
      </c>
      <c r="N37" s="46">
        <f>N35-M35</f>
        <v>291.11196000000018</v>
      </c>
    </row>
    <row r="38" spans="2:14" s="43" customFormat="1" ht="30.75" customHeight="1" x14ac:dyDescent="0.25">
      <c r="B38" s="29" t="s">
        <v>14</v>
      </c>
      <c r="C38" s="29" t="s">
        <v>25</v>
      </c>
      <c r="D38" s="29" t="s">
        <v>25</v>
      </c>
      <c r="E38" s="29" t="s">
        <v>25</v>
      </c>
      <c r="F38" s="29" t="s">
        <v>25</v>
      </c>
      <c r="G38" s="29" t="s">
        <v>25</v>
      </c>
      <c r="H38" s="29" t="s">
        <v>25</v>
      </c>
      <c r="I38" s="29" t="s">
        <v>25</v>
      </c>
      <c r="J38" s="29" t="s">
        <v>25</v>
      </c>
      <c r="K38" s="63">
        <f>K35/J35*100</f>
        <v>108.17629728824909</v>
      </c>
      <c r="L38" s="46">
        <f>L35/K35*100</f>
        <v>108.82866131926396</v>
      </c>
      <c r="M38" s="46">
        <f>M35/L35*100</f>
        <v>103.48071946537752</v>
      </c>
      <c r="N38" s="46">
        <f>N35/M35*100</f>
        <v>104</v>
      </c>
    </row>
    <row r="39" spans="2:14" s="43" customFormat="1" ht="30.75" customHeight="1" x14ac:dyDescent="0.25">
      <c r="B39" s="29" t="s">
        <v>12</v>
      </c>
      <c r="C39" s="29" t="s">
        <v>25</v>
      </c>
      <c r="D39" s="29" t="s">
        <v>25</v>
      </c>
      <c r="E39" s="29" t="s">
        <v>25</v>
      </c>
      <c r="F39" s="29" t="s">
        <v>25</v>
      </c>
      <c r="G39" s="29" t="s">
        <v>25</v>
      </c>
      <c r="H39" s="29" t="s">
        <v>25</v>
      </c>
      <c r="I39" s="29" t="s">
        <v>25</v>
      </c>
      <c r="J39" s="29" t="s">
        <v>25</v>
      </c>
      <c r="K39" s="63">
        <f>K37/K4*100</f>
        <v>2.0016402359307239E-2</v>
      </c>
      <c r="L39" s="46">
        <f>L37/L4*100</f>
        <v>2.0406955936772865E-2</v>
      </c>
      <c r="M39" s="46">
        <f>M37/M4*100</f>
        <v>9.460650662771913E-3</v>
      </c>
      <c r="N39" s="46">
        <f>N37/N4*100</f>
        <v>1.076601857508617E-2</v>
      </c>
    </row>
    <row r="40" spans="2:14" s="43" customFormat="1" ht="30.75" customHeight="1" x14ac:dyDescent="0.25">
      <c r="B40" s="26" t="s">
        <v>1</v>
      </c>
      <c r="C40" s="19">
        <v>7632.4559999999992</v>
      </c>
      <c r="D40" s="19">
        <v>12224.351999999999</v>
      </c>
      <c r="E40" s="19">
        <v>13458</v>
      </c>
      <c r="F40" s="19">
        <v>14201.803</v>
      </c>
      <c r="G40" s="19">
        <v>21282</v>
      </c>
      <c r="H40" s="19">
        <v>21904.222000000002</v>
      </c>
      <c r="I40" s="19">
        <v>22999</v>
      </c>
      <c r="J40" s="19">
        <v>20313</v>
      </c>
      <c r="K40" s="19">
        <f>20107050/1000</f>
        <v>20107.05</v>
      </c>
      <c r="L40" s="19">
        <v>22889</v>
      </c>
      <c r="M40" s="19">
        <v>30194.053</v>
      </c>
      <c r="N40" s="19">
        <f>M40*1.026</f>
        <v>30979.098377999999</v>
      </c>
    </row>
    <row r="41" spans="2:14" s="43" customFormat="1" x14ac:dyDescent="0.25">
      <c r="B41" s="27" t="s">
        <v>6</v>
      </c>
      <c r="C41" s="28">
        <f t="shared" ref="C41:M41" si="20">C40/C11*100</f>
        <v>0.54533722506225879</v>
      </c>
      <c r="D41" s="28">
        <f t="shared" si="20"/>
        <v>0.69340169720221523</v>
      </c>
      <c r="E41" s="28">
        <f t="shared" si="20"/>
        <v>0.6814967944705993</v>
      </c>
      <c r="F41" s="28">
        <f t="shared" si="20"/>
        <v>0.68353599795815412</v>
      </c>
      <c r="G41" s="28">
        <f t="shared" si="20"/>
        <v>0.96850843931253916</v>
      </c>
      <c r="H41" s="28">
        <f t="shared" si="20"/>
        <v>0.89878630344718424</v>
      </c>
      <c r="I41" s="28">
        <f>I40/I11*100</f>
        <v>0.88670330581220735</v>
      </c>
      <c r="J41" s="28">
        <f t="shared" si="20"/>
        <v>0.73155434500172056</v>
      </c>
      <c r="K41" s="59">
        <f>K40/K11*100</f>
        <v>0.60539251735264055</v>
      </c>
      <c r="L41" s="28">
        <f>L40/L11*100</f>
        <v>0.68293197864421074</v>
      </c>
      <c r="M41" s="28">
        <f t="shared" si="20"/>
        <v>1.027127738285291</v>
      </c>
      <c r="N41" s="28">
        <f t="shared" ref="N41" si="21">N40/N11*100</f>
        <v>1.0084526884982856</v>
      </c>
    </row>
    <row r="42" spans="2:14" ht="24.75" customHeight="1" x14ac:dyDescent="0.25">
      <c r="B42" s="29" t="s">
        <v>13</v>
      </c>
      <c r="C42" s="29" t="s">
        <v>25</v>
      </c>
      <c r="D42" s="44">
        <f>D40-C40</f>
        <v>4591.8959999999997</v>
      </c>
      <c r="E42" s="44">
        <f>E40-D40</f>
        <v>1233.648000000001</v>
      </c>
      <c r="F42" s="44">
        <f t="shared" ref="F42:N42" si="22">F40-E40</f>
        <v>743.80299999999988</v>
      </c>
      <c r="G42" s="44">
        <f t="shared" si="22"/>
        <v>7080.1970000000001</v>
      </c>
      <c r="H42" s="44">
        <f t="shared" si="22"/>
        <v>622.22200000000157</v>
      </c>
      <c r="I42" s="44">
        <f t="shared" si="22"/>
        <v>1094.7779999999984</v>
      </c>
      <c r="J42" s="44">
        <f>J40-I40</f>
        <v>-2686</v>
      </c>
      <c r="K42" s="61">
        <f>K40-J40</f>
        <v>-205.95000000000073</v>
      </c>
      <c r="L42" s="44">
        <f>L40-K40</f>
        <v>2781.9500000000007</v>
      </c>
      <c r="M42" s="44">
        <f t="shared" si="22"/>
        <v>7305.0529999999999</v>
      </c>
      <c r="N42" s="44">
        <f>N40-M40</f>
        <v>785.04537799999889</v>
      </c>
    </row>
    <row r="43" spans="2:14" ht="33" customHeight="1" x14ac:dyDescent="0.25">
      <c r="B43" s="29" t="s">
        <v>14</v>
      </c>
      <c r="C43" s="29" t="s">
        <v>25</v>
      </c>
      <c r="D43" s="46" t="s">
        <v>25</v>
      </c>
      <c r="E43" s="46">
        <f>E42/D42*100</f>
        <v>26.865765252523165</v>
      </c>
      <c r="F43" s="46">
        <f t="shared" ref="F43:N43" si="23">F42/E42*100</f>
        <v>60.292968496686193</v>
      </c>
      <c r="G43" s="46">
        <f t="shared" si="23"/>
        <v>951.89142824108012</v>
      </c>
      <c r="H43" s="46">
        <f t="shared" si="23"/>
        <v>8.7882017972099025</v>
      </c>
      <c r="I43" s="46">
        <f t="shared" si="23"/>
        <v>175.94652712375901</v>
      </c>
      <c r="J43" s="46">
        <f t="shared" si="23"/>
        <v>-245.34654514431273</v>
      </c>
      <c r="K43" s="63">
        <f>K42/J42*100*(-1)</f>
        <v>-7.6675353685778376</v>
      </c>
      <c r="L43" s="46">
        <f>L42/K42*100</f>
        <v>-1350.7890264627292</v>
      </c>
      <c r="M43" s="46">
        <f t="shared" si="23"/>
        <v>262.58750157263779</v>
      </c>
      <c r="N43" s="46">
        <f>N42/M42*100</f>
        <v>10.746607560547458</v>
      </c>
    </row>
    <row r="44" spans="2:14" s="43" customFormat="1" ht="30.75" customHeight="1" x14ac:dyDescent="0.25">
      <c r="B44" s="29" t="s">
        <v>12</v>
      </c>
      <c r="C44" s="29" t="s">
        <v>25</v>
      </c>
      <c r="D44" s="46">
        <f>D42/D4*100</f>
        <v>0.351626923960487</v>
      </c>
      <c r="E44" s="46">
        <f t="shared" ref="E44:M44" si="24">E42/E4*100</f>
        <v>8.5848851774530346E-2</v>
      </c>
      <c r="F44" s="46">
        <f t="shared" si="24"/>
        <v>4.7940895907186587E-2</v>
      </c>
      <c r="G44" s="46">
        <f t="shared" si="24"/>
        <v>0.42360877109010414</v>
      </c>
      <c r="H44" s="46">
        <f t="shared" si="24"/>
        <v>3.4094356164383652E-2</v>
      </c>
      <c r="I44" s="46">
        <f t="shared" si="24"/>
        <v>5.6313336416192031E-2</v>
      </c>
      <c r="J44" s="46">
        <f t="shared" si="24"/>
        <v>-0.12696742789138771</v>
      </c>
      <c r="K44" s="63">
        <f>K42/K4*100</f>
        <v>-8.4396789569893028E-3</v>
      </c>
      <c r="L44" s="46">
        <f>L42/L4*100</f>
        <v>9.9502813204682711E-2</v>
      </c>
      <c r="M44" s="46">
        <f t="shared" si="24"/>
        <v>0.2823155098919275</v>
      </c>
      <c r="N44" s="46">
        <f t="shared" ref="N44" si="25">N42/N4*100</f>
        <v>2.9032861177649749E-2</v>
      </c>
    </row>
    <row r="45" spans="2:14" s="43" customFormat="1" ht="30.75" customHeight="1" x14ac:dyDescent="0.25">
      <c r="B45" s="26" t="s">
        <v>2</v>
      </c>
      <c r="C45" s="18">
        <v>24435.441999999999</v>
      </c>
      <c r="D45" s="18">
        <v>28949.815999999999</v>
      </c>
      <c r="E45" s="18">
        <v>32840.65</v>
      </c>
      <c r="F45" s="18">
        <v>28652.233</v>
      </c>
      <c r="G45" s="18">
        <v>32735.931</v>
      </c>
      <c r="H45" s="18">
        <v>39831.851999999999</v>
      </c>
      <c r="I45" s="18">
        <v>45980</v>
      </c>
      <c r="J45" s="18">
        <v>37440</v>
      </c>
      <c r="K45" s="18">
        <f>41307126/1000</f>
        <v>41307.125999999997</v>
      </c>
      <c r="L45" s="18">
        <v>43148</v>
      </c>
      <c r="M45" s="18">
        <v>41682.042999999998</v>
      </c>
      <c r="N45" s="18">
        <f>M45*1.039</f>
        <v>43307.642676999996</v>
      </c>
    </row>
    <row r="46" spans="2:14" s="43" customFormat="1" x14ac:dyDescent="0.25">
      <c r="B46" s="27" t="s">
        <v>6</v>
      </c>
      <c r="C46" s="28">
        <f>C45/C11*100</f>
        <v>1.7459067085941633</v>
      </c>
      <c r="D46" s="28">
        <f t="shared" ref="D46:M46" si="26">D45/D11*100</f>
        <v>1.6421198888981474</v>
      </c>
      <c r="E46" s="28">
        <f t="shared" si="26"/>
        <v>1.6630106779113456</v>
      </c>
      <c r="F46" s="28">
        <f t="shared" si="26"/>
        <v>1.3790384697903888</v>
      </c>
      <c r="G46" s="28">
        <f t="shared" si="26"/>
        <v>1.4897577973053739</v>
      </c>
      <c r="H46" s="28">
        <f t="shared" si="26"/>
        <v>1.6344028570626854</v>
      </c>
      <c r="I46" s="28">
        <f t="shared" si="26"/>
        <v>1.7727126397341315</v>
      </c>
      <c r="J46" s="28">
        <f t="shared" si="26"/>
        <v>1.34836777811571</v>
      </c>
      <c r="K46" s="59">
        <f>K45/K11*100</f>
        <v>1.2436943755420464</v>
      </c>
      <c r="L46" s="28">
        <f>L45/L11*100</f>
        <v>1.2873934647446548</v>
      </c>
      <c r="M46" s="28">
        <f t="shared" si="26"/>
        <v>1.4179210241732119</v>
      </c>
      <c r="N46" s="28">
        <f t="shared" ref="N46" si="27">N45/N11*100</f>
        <v>1.4097798508286767</v>
      </c>
    </row>
    <row r="47" spans="2:14" ht="24" customHeight="1" x14ac:dyDescent="0.25">
      <c r="B47" s="29" t="s">
        <v>13</v>
      </c>
      <c r="C47" s="29" t="s">
        <v>25</v>
      </c>
      <c r="D47" s="44">
        <f>D45-C45</f>
        <v>4514.3739999999998</v>
      </c>
      <c r="E47" s="44">
        <f t="shared" ref="E47:N47" si="28">E45-D45</f>
        <v>3890.8340000000026</v>
      </c>
      <c r="F47" s="44">
        <f t="shared" si="28"/>
        <v>-4188.4170000000013</v>
      </c>
      <c r="G47" s="44">
        <f t="shared" si="28"/>
        <v>4083.6980000000003</v>
      </c>
      <c r="H47" s="44">
        <f t="shared" si="28"/>
        <v>7095.9209999999985</v>
      </c>
      <c r="I47" s="44">
        <f t="shared" si="28"/>
        <v>6148.148000000001</v>
      </c>
      <c r="J47" s="44">
        <f>J45-I45</f>
        <v>-8540</v>
      </c>
      <c r="K47" s="61">
        <f>K45-J45</f>
        <v>3867.1259999999966</v>
      </c>
      <c r="L47" s="44">
        <f>L45-K45</f>
        <v>1840.8740000000034</v>
      </c>
      <c r="M47" s="44">
        <f t="shared" si="28"/>
        <v>-1465.9570000000022</v>
      </c>
      <c r="N47" s="44">
        <f>N45-M45</f>
        <v>1625.5996769999983</v>
      </c>
    </row>
    <row r="48" spans="2:14" ht="28.5" x14ac:dyDescent="0.25">
      <c r="B48" s="29" t="s">
        <v>14</v>
      </c>
      <c r="C48" s="29" t="s">
        <v>25</v>
      </c>
      <c r="D48" s="45">
        <f>D45/C45*100</f>
        <v>118.47469753156092</v>
      </c>
      <c r="E48" s="45">
        <f>E45/D45*100</f>
        <v>113.43992652664873</v>
      </c>
      <c r="F48" s="45">
        <f>F45/E45*100</f>
        <v>87.246242081079401</v>
      </c>
      <c r="G48" s="45">
        <f t="shared" ref="G48:N48" si="29">G45/F45*100</f>
        <v>114.25263434092554</v>
      </c>
      <c r="H48" s="45">
        <f t="shared" si="29"/>
        <v>121.67624620176527</v>
      </c>
      <c r="I48" s="45">
        <f t="shared" si="29"/>
        <v>115.43525518220945</v>
      </c>
      <c r="J48" s="45">
        <f t="shared" si="29"/>
        <v>81.42670726402784</v>
      </c>
      <c r="K48" s="62">
        <f>K45/J45*100</f>
        <v>110.32886217948716</v>
      </c>
      <c r="L48" s="45">
        <f>L45/K45*100</f>
        <v>104.45655308965335</v>
      </c>
      <c r="M48" s="45">
        <f t="shared" si="29"/>
        <v>96.60249142486326</v>
      </c>
      <c r="N48" s="45">
        <f>N45/M45*100</f>
        <v>103.89999999999999</v>
      </c>
    </row>
    <row r="49" spans="2:14" x14ac:dyDescent="0.25">
      <c r="B49" s="29" t="s">
        <v>12</v>
      </c>
      <c r="C49" s="29" t="s">
        <v>25</v>
      </c>
      <c r="D49" s="54">
        <f>D47/D4*100</f>
        <v>0.34569063481124124</v>
      </c>
      <c r="E49" s="54">
        <f t="shared" ref="E49:M49" si="30">E47/E4*100</f>
        <v>0.27076089074460696</v>
      </c>
      <c r="F49" s="54">
        <f t="shared" si="30"/>
        <v>-0.26995920077344515</v>
      </c>
      <c r="G49" s="54">
        <f t="shared" si="30"/>
        <v>0.24432798851262419</v>
      </c>
      <c r="H49" s="54">
        <f t="shared" si="30"/>
        <v>0.38881758904109581</v>
      </c>
      <c r="I49" s="54">
        <f t="shared" si="30"/>
        <v>0.31624925479004762</v>
      </c>
      <c r="J49" s="54">
        <f>J47/J4*100</f>
        <v>-0.40368646098006372</v>
      </c>
      <c r="K49" s="64">
        <f>K47/K4*100</f>
        <v>0.1584719685662834</v>
      </c>
      <c r="L49" s="54">
        <f>L47/L4*100</f>
        <v>6.5843074733678661E-2</v>
      </c>
      <c r="M49" s="54">
        <f t="shared" si="30"/>
        <v>-5.665426355354862E-2</v>
      </c>
      <c r="N49" s="54">
        <f t="shared" ref="N49" si="31">N47/N4*100</f>
        <v>6.011857540389632E-2</v>
      </c>
    </row>
    <row r="50" spans="2:14" ht="15.75" x14ac:dyDescent="0.25">
      <c r="B50" s="26" t="s">
        <v>22</v>
      </c>
      <c r="C50" s="18">
        <v>48658</v>
      </c>
      <c r="D50" s="18">
        <v>58604</v>
      </c>
      <c r="E50" s="18">
        <v>57699</v>
      </c>
      <c r="F50" s="18">
        <v>65087</v>
      </c>
      <c r="G50" s="18">
        <v>64977</v>
      </c>
      <c r="H50" s="18">
        <v>70610</v>
      </c>
      <c r="I50" s="18">
        <v>85030</v>
      </c>
      <c r="J50" s="18" t="s">
        <v>25</v>
      </c>
      <c r="K50" s="18" t="s">
        <v>25</v>
      </c>
      <c r="L50" s="18" t="s">
        <v>25</v>
      </c>
      <c r="M50" s="18" t="s">
        <v>25</v>
      </c>
      <c r="N50" s="18" t="s">
        <v>25</v>
      </c>
    </row>
    <row r="51" spans="2:14" x14ac:dyDescent="0.25">
      <c r="B51" s="27" t="s">
        <v>6</v>
      </c>
      <c r="C51" s="28">
        <f>C50/C11*100</f>
        <v>3.4766029043704143</v>
      </c>
      <c r="D51" s="28">
        <f t="shared" ref="D51:H51" si="32">D50/D11*100</f>
        <v>3.3241936311093316</v>
      </c>
      <c r="E51" s="28">
        <f t="shared" si="32"/>
        <v>2.9218073669311275</v>
      </c>
      <c r="F51" s="28">
        <f t="shared" si="32"/>
        <v>3.1326520653118743</v>
      </c>
      <c r="G51" s="28">
        <f t="shared" si="32"/>
        <v>2.9569952476839982</v>
      </c>
      <c r="H51" s="28">
        <f t="shared" si="32"/>
        <v>2.8973090615318671</v>
      </c>
      <c r="I51" s="28">
        <f>I50/I11*100</f>
        <v>3.2782461017092914</v>
      </c>
      <c r="J51" s="50" t="s">
        <v>25</v>
      </c>
      <c r="K51" s="50" t="s">
        <v>25</v>
      </c>
      <c r="L51" s="50" t="s">
        <v>25</v>
      </c>
      <c r="M51" s="50" t="s">
        <v>25</v>
      </c>
      <c r="N51" s="50" t="s">
        <v>25</v>
      </c>
    </row>
    <row r="52" spans="2:14" x14ac:dyDescent="0.25">
      <c r="B52" s="29" t="s">
        <v>13</v>
      </c>
      <c r="C52" s="29"/>
      <c r="D52" s="44">
        <f>D50-C50</f>
        <v>9946</v>
      </c>
      <c r="E52" s="44">
        <f t="shared" ref="E52:H52" si="33">E50-D50</f>
        <v>-905</v>
      </c>
      <c r="F52" s="44">
        <f t="shared" si="33"/>
        <v>7388</v>
      </c>
      <c r="G52" s="44">
        <f t="shared" si="33"/>
        <v>-110</v>
      </c>
      <c r="H52" s="44">
        <f t="shared" si="33"/>
        <v>5633</v>
      </c>
      <c r="I52" s="44">
        <f>I50-H50</f>
        <v>14420</v>
      </c>
      <c r="J52" s="29" t="s">
        <v>25</v>
      </c>
      <c r="K52" s="29" t="s">
        <v>25</v>
      </c>
      <c r="L52" s="29" t="s">
        <v>25</v>
      </c>
      <c r="M52" s="29" t="s">
        <v>25</v>
      </c>
      <c r="N52" s="29" t="s">
        <v>25</v>
      </c>
    </row>
    <row r="53" spans="2:14" ht="28.5" x14ac:dyDescent="0.25">
      <c r="B53" s="29" t="s">
        <v>14</v>
      </c>
      <c r="C53" s="29"/>
      <c r="D53" s="45">
        <f>D50/C50*100</f>
        <v>120.44062641292285</v>
      </c>
      <c r="E53" s="45">
        <f t="shared" ref="E53:I53" si="34">E50/D50*100</f>
        <v>98.455736809774081</v>
      </c>
      <c r="F53" s="45">
        <f t="shared" si="34"/>
        <v>112.8043813584291</v>
      </c>
      <c r="G53" s="45">
        <f t="shared" si="34"/>
        <v>99.83099543687679</v>
      </c>
      <c r="H53" s="45">
        <f t="shared" si="34"/>
        <v>108.66922141680901</v>
      </c>
      <c r="I53" s="45">
        <f t="shared" si="34"/>
        <v>120.42203653873389</v>
      </c>
      <c r="J53" s="29" t="s">
        <v>25</v>
      </c>
      <c r="K53" s="29" t="s">
        <v>25</v>
      </c>
      <c r="L53" s="29" t="s">
        <v>25</v>
      </c>
      <c r="M53" s="29" t="s">
        <v>25</v>
      </c>
      <c r="N53" s="29" t="s">
        <v>25</v>
      </c>
    </row>
    <row r="54" spans="2:14" x14ac:dyDescent="0.25">
      <c r="B54" s="29" t="s">
        <v>12</v>
      </c>
      <c r="C54" s="29"/>
      <c r="D54" s="54">
        <f>D52/D4*100</f>
        <v>0.76162033846389454</v>
      </c>
      <c r="E54" s="54">
        <f t="shared" ref="E54:I54" si="35">E52/E4*100</f>
        <v>-6.2978427279053575E-2</v>
      </c>
      <c r="F54" s="54">
        <f t="shared" si="35"/>
        <v>0.47618433773767321</v>
      </c>
      <c r="G54" s="54">
        <f t="shared" si="35"/>
        <v>-6.5813090822065337E-3</v>
      </c>
      <c r="H54" s="54">
        <f t="shared" si="35"/>
        <v>0.30865753424657533</v>
      </c>
      <c r="I54" s="54">
        <f t="shared" si="35"/>
        <v>0.74173787847535322</v>
      </c>
      <c r="J54" s="29" t="s">
        <v>25</v>
      </c>
      <c r="K54" s="29" t="s">
        <v>25</v>
      </c>
      <c r="L54" s="29" t="s">
        <v>25</v>
      </c>
      <c r="M54" s="29" t="s">
        <v>25</v>
      </c>
      <c r="N54" s="29" t="s">
        <v>25</v>
      </c>
    </row>
    <row r="55" spans="2:14" ht="15.75" x14ac:dyDescent="0.25">
      <c r="B55" s="26" t="s">
        <v>26</v>
      </c>
      <c r="C55" s="49"/>
      <c r="D55" s="55"/>
      <c r="E55" s="55"/>
      <c r="F55" s="55"/>
      <c r="G55" s="55"/>
      <c r="H55" s="55"/>
      <c r="I55" s="55"/>
      <c r="J55" s="18">
        <v>77399</v>
      </c>
      <c r="K55" s="18">
        <f>104133699/1000</f>
        <v>104133.69899999999</v>
      </c>
      <c r="L55" s="18">
        <v>105625</v>
      </c>
      <c r="M55" s="18">
        <v>82394.691000000006</v>
      </c>
      <c r="N55" s="18">
        <f>M55*1.041</f>
        <v>85772.873330999995</v>
      </c>
    </row>
    <row r="56" spans="2:14" x14ac:dyDescent="0.25">
      <c r="B56" s="27" t="s">
        <v>6</v>
      </c>
      <c r="C56" s="50" t="s">
        <v>25</v>
      </c>
      <c r="D56" s="50" t="s">
        <v>25</v>
      </c>
      <c r="E56" s="50" t="s">
        <v>25</v>
      </c>
      <c r="F56" s="50" t="s">
        <v>25</v>
      </c>
      <c r="G56" s="50" t="s">
        <v>25</v>
      </c>
      <c r="H56" s="50" t="s">
        <v>25</v>
      </c>
      <c r="I56" s="50" t="s">
        <v>25</v>
      </c>
      <c r="J56" s="28">
        <f>J55/J11*100</f>
        <v>2.7874550656618013</v>
      </c>
      <c r="K56" s="28">
        <f>K55/K11*100</f>
        <v>3.1353063815354383</v>
      </c>
      <c r="L56" s="28">
        <f>L55/L11*100</f>
        <v>3.1515002946522244</v>
      </c>
      <c r="M56" s="28">
        <f t="shared" ref="M56:N56" si="36">M55/M11*100</f>
        <v>2.8028656044799756</v>
      </c>
      <c r="N56" s="28">
        <f>N55/N11*100</f>
        <v>2.7921369323097172</v>
      </c>
    </row>
    <row r="57" spans="2:14" x14ac:dyDescent="0.25">
      <c r="B57" s="29" t="s">
        <v>13</v>
      </c>
      <c r="C57" s="29" t="s">
        <v>25</v>
      </c>
      <c r="D57" s="29" t="s">
        <v>25</v>
      </c>
      <c r="E57" s="29" t="s">
        <v>25</v>
      </c>
      <c r="F57" s="29" t="s">
        <v>25</v>
      </c>
      <c r="G57" s="29" t="s">
        <v>25</v>
      </c>
      <c r="H57" s="29" t="s">
        <v>25</v>
      </c>
      <c r="I57" s="29" t="s">
        <v>25</v>
      </c>
      <c r="J57" s="29" t="s">
        <v>25</v>
      </c>
      <c r="K57" s="44">
        <f>K55-J55</f>
        <v>26734.698999999993</v>
      </c>
      <c r="L57" s="44">
        <f>L55-K55</f>
        <v>1491.3010000000068</v>
      </c>
      <c r="M57" s="44">
        <f>M55-L55</f>
        <v>-23230.308999999994</v>
      </c>
      <c r="N57" s="44">
        <f>N55-M55</f>
        <v>3378.1823309999891</v>
      </c>
    </row>
    <row r="58" spans="2:14" ht="28.5" x14ac:dyDescent="0.25">
      <c r="B58" s="29" t="s">
        <v>14</v>
      </c>
      <c r="C58" s="29" t="s">
        <v>25</v>
      </c>
      <c r="D58" s="29" t="s">
        <v>25</v>
      </c>
      <c r="E58" s="29" t="s">
        <v>25</v>
      </c>
      <c r="F58" s="29" t="s">
        <v>25</v>
      </c>
      <c r="G58" s="29" t="s">
        <v>25</v>
      </c>
      <c r="H58" s="29" t="s">
        <v>25</v>
      </c>
      <c r="I58" s="29" t="s">
        <v>27</v>
      </c>
      <c r="J58" s="29" t="s">
        <v>25</v>
      </c>
      <c r="K58" s="45">
        <f>K55/J55*100</f>
        <v>134.54140105169316</v>
      </c>
      <c r="L58" s="45">
        <f>L55/K55*100</f>
        <v>101.43210220545417</v>
      </c>
      <c r="M58" s="45">
        <f>M55/L55*100</f>
        <v>78.006808047337287</v>
      </c>
      <c r="N58" s="45">
        <f>N55/M55*100</f>
        <v>104.1</v>
      </c>
    </row>
    <row r="59" spans="2:14" x14ac:dyDescent="0.25">
      <c r="B59" s="29" t="s">
        <v>12</v>
      </c>
      <c r="C59" s="29" t="s">
        <v>25</v>
      </c>
      <c r="D59" s="29" t="s">
        <v>25</v>
      </c>
      <c r="E59" s="29" t="s">
        <v>25</v>
      </c>
      <c r="F59" s="29" t="s">
        <v>25</v>
      </c>
      <c r="G59" s="29" t="s">
        <v>25</v>
      </c>
      <c r="H59" s="29" t="s">
        <v>25</v>
      </c>
      <c r="I59" s="29" t="s">
        <v>25</v>
      </c>
      <c r="J59" s="29" t="s">
        <v>25</v>
      </c>
      <c r="K59" s="54">
        <f>K57/K4*100</f>
        <v>1.0955682280735231</v>
      </c>
      <c r="L59" s="54">
        <f>L57/L4*100</f>
        <v>5.3339795767342033E-2</v>
      </c>
      <c r="M59" s="54">
        <f>M57/M4*100</f>
        <v>-0.89777261441936573</v>
      </c>
      <c r="N59" s="54">
        <f>N57/N4*100</f>
        <v>0.12493328589307617</v>
      </c>
    </row>
    <row r="60" spans="2:14" s="43" customFormat="1" ht="30.75" customHeight="1" x14ac:dyDescent="0.25">
      <c r="B60" s="26" t="s">
        <v>4</v>
      </c>
      <c r="C60" s="18">
        <v>26387.598999999998</v>
      </c>
      <c r="D60" s="18">
        <v>27042.115000000002</v>
      </c>
      <c r="E60" s="18">
        <v>43787.129000000001</v>
      </c>
      <c r="F60" s="18">
        <v>43213.061999999998</v>
      </c>
      <c r="G60" s="18">
        <v>36285.544000000002</v>
      </c>
      <c r="H60" s="18">
        <v>42109.514999999999</v>
      </c>
      <c r="I60" s="18">
        <v>45573</v>
      </c>
      <c r="J60" s="18">
        <f>I60*1.053</f>
        <v>47988.368999999999</v>
      </c>
      <c r="K60" s="18">
        <f>J60*1.048</f>
        <v>50291.810711999999</v>
      </c>
      <c r="L60" s="18">
        <v>83822</v>
      </c>
      <c r="M60" s="18">
        <v>87189.891000000003</v>
      </c>
      <c r="N60" s="18">
        <f>M60*1.038</f>
        <v>90503.106857999999</v>
      </c>
    </row>
    <row r="61" spans="2:14" s="43" customFormat="1" x14ac:dyDescent="0.25">
      <c r="B61" s="27" t="s">
        <v>6</v>
      </c>
      <c r="C61" s="28">
        <f t="shared" ref="C61:M61" si="37">C60/C11*100</f>
        <v>1.8853878770759553</v>
      </c>
      <c r="D61" s="28">
        <f t="shared" si="37"/>
        <v>1.5339093996096878</v>
      </c>
      <c r="E61" s="28">
        <f t="shared" si="37"/>
        <v>2.2173270955989461</v>
      </c>
      <c r="F61" s="28">
        <f t="shared" si="37"/>
        <v>2.0798544705202282</v>
      </c>
      <c r="G61" s="28">
        <f t="shared" si="37"/>
        <v>1.6512947838100964</v>
      </c>
      <c r="H61" s="28">
        <f t="shared" si="37"/>
        <v>1.7278612007677676</v>
      </c>
      <c r="I61" s="28">
        <f t="shared" si="37"/>
        <v>1.757021164214954</v>
      </c>
      <c r="J61" s="28">
        <f t="shared" si="37"/>
        <v>1.7282577586518915</v>
      </c>
      <c r="K61" s="28">
        <f t="shared" si="37"/>
        <v>1.514209488172565</v>
      </c>
      <c r="L61" s="28">
        <f>L60/L11*100</f>
        <v>2.5009709604576451</v>
      </c>
      <c r="M61" s="28">
        <f t="shared" si="37"/>
        <v>2.9659865651084019</v>
      </c>
      <c r="N61" s="28">
        <f t="shared" ref="N61" si="38">N60/N11*100</f>
        <v>2.9461187125191595</v>
      </c>
    </row>
    <row r="62" spans="2:14" ht="26.25" customHeight="1" x14ac:dyDescent="0.25">
      <c r="B62" s="29" t="s">
        <v>13</v>
      </c>
      <c r="C62" s="29" t="s">
        <v>25</v>
      </c>
      <c r="D62" s="30">
        <f>D60-C60</f>
        <v>654.51600000000326</v>
      </c>
      <c r="E62" s="30">
        <f t="shared" ref="E62:I62" si="39">E60-D60</f>
        <v>16745.013999999999</v>
      </c>
      <c r="F62" s="30">
        <f t="shared" si="39"/>
        <v>-574.06700000000274</v>
      </c>
      <c r="G62" s="30">
        <f t="shared" si="39"/>
        <v>-6927.5179999999964</v>
      </c>
      <c r="H62" s="30">
        <f t="shared" si="39"/>
        <v>5823.9709999999977</v>
      </c>
      <c r="I62" s="30">
        <f t="shared" si="39"/>
        <v>3463.4850000000006</v>
      </c>
      <c r="J62" s="30">
        <f>J60-I60</f>
        <v>2415.3689999999988</v>
      </c>
      <c r="K62" s="30">
        <f>K60-J60</f>
        <v>2303.4417119999998</v>
      </c>
      <c r="L62" s="30">
        <f>L60-K60</f>
        <v>33530.189288000001</v>
      </c>
      <c r="M62" s="30">
        <f>M60-L60</f>
        <v>3367.8910000000033</v>
      </c>
      <c r="N62" s="30">
        <f>N60-M60</f>
        <v>3313.2158579999959</v>
      </c>
    </row>
    <row r="63" spans="2:14" ht="28.5" x14ac:dyDescent="0.25">
      <c r="B63" s="29" t="s">
        <v>14</v>
      </c>
      <c r="C63" s="29" t="s">
        <v>25</v>
      </c>
      <c r="D63" s="31">
        <f>D60/C60*100</f>
        <v>102.48039239947524</v>
      </c>
      <c r="E63" s="31">
        <f t="shared" ref="E63:I63" si="40">E60/D60*100</f>
        <v>161.92198354307718</v>
      </c>
      <c r="F63" s="31">
        <f t="shared" si="40"/>
        <v>98.68895948852915</v>
      </c>
      <c r="G63" s="31">
        <f t="shared" si="40"/>
        <v>83.968925877087813</v>
      </c>
      <c r="H63" s="31">
        <f t="shared" si="40"/>
        <v>116.05038910261342</v>
      </c>
      <c r="I63" s="31">
        <f t="shared" si="40"/>
        <v>108.22494630964047</v>
      </c>
      <c r="J63" s="31">
        <f>J60/I60*100</f>
        <v>105.3</v>
      </c>
      <c r="K63" s="31">
        <f>K60/J60*100</f>
        <v>104.80000000000001</v>
      </c>
      <c r="L63" s="31">
        <f>L60/K60*100</f>
        <v>166.67127075621369</v>
      </c>
      <c r="M63" s="31">
        <f>M60/L60*100</f>
        <v>104.01790818639498</v>
      </c>
      <c r="N63" s="31">
        <f>N60/M60*100</f>
        <v>103.8</v>
      </c>
    </row>
    <row r="64" spans="2:14" x14ac:dyDescent="0.25">
      <c r="B64" s="29" t="s">
        <v>12</v>
      </c>
      <c r="C64" s="29" t="s">
        <v>25</v>
      </c>
      <c r="D64" s="32">
        <f t="shared" ref="D64:I64" si="41">D62/D4*100</f>
        <v>5.0119917298415133E-2</v>
      </c>
      <c r="E64" s="32">
        <f t="shared" si="41"/>
        <v>1.1652758524704245</v>
      </c>
      <c r="F64" s="32">
        <f t="shared" si="41"/>
        <v>-3.7000773445053349E-2</v>
      </c>
      <c r="G64" s="32">
        <f t="shared" si="41"/>
        <v>-0.41447397391408375</v>
      </c>
      <c r="H64" s="32">
        <f t="shared" si="41"/>
        <v>0.31912169863013684</v>
      </c>
      <c r="I64" s="32">
        <f t="shared" si="41"/>
        <v>0.17815520222130438</v>
      </c>
      <c r="J64" s="32">
        <f>J62/J4*100</f>
        <v>0.11417467957505328</v>
      </c>
      <c r="K64" s="32">
        <f>K62/K4*100</f>
        <v>9.4393340837182538E-2</v>
      </c>
      <c r="L64" s="32">
        <f>L62/L4*100</f>
        <v>1.1992840135306229</v>
      </c>
      <c r="M64" s="32">
        <f>M62/M4*100</f>
        <v>0.13015755873714188</v>
      </c>
      <c r="N64" s="32">
        <f>N62/N4*100</f>
        <v>0.1225306698855588</v>
      </c>
    </row>
  </sheetData>
  <mergeCells count="40">
    <mergeCell ref="N4:N5"/>
    <mergeCell ref="N6:N7"/>
    <mergeCell ref="N8:N9"/>
    <mergeCell ref="G4:G5"/>
    <mergeCell ref="J6:J7"/>
    <mergeCell ref="K6:K7"/>
    <mergeCell ref="L6:L7"/>
    <mergeCell ref="B4:B5"/>
    <mergeCell ref="C4:C5"/>
    <mergeCell ref="D4:D5"/>
    <mergeCell ref="E4:E5"/>
    <mergeCell ref="F4:F5"/>
    <mergeCell ref="J4:J5"/>
    <mergeCell ref="K4:K5"/>
    <mergeCell ref="L4:L5"/>
    <mergeCell ref="B1:L1"/>
    <mergeCell ref="B6:B7"/>
    <mergeCell ref="B8:B9"/>
    <mergeCell ref="C8:C9"/>
    <mergeCell ref="D8:D9"/>
    <mergeCell ref="E8:E9"/>
    <mergeCell ref="F8:F9"/>
    <mergeCell ref="G8:G9"/>
    <mergeCell ref="H8:H9"/>
    <mergeCell ref="H4:H5"/>
    <mergeCell ref="C6:C7"/>
    <mergeCell ref="D6:D7"/>
    <mergeCell ref="E6:E7"/>
    <mergeCell ref="F6:F7"/>
    <mergeCell ref="G6:G7"/>
    <mergeCell ref="H6:H7"/>
    <mergeCell ref="M4:M5"/>
    <mergeCell ref="M6:M7"/>
    <mergeCell ref="M8:M9"/>
    <mergeCell ref="I8:I9"/>
    <mergeCell ref="J8:J9"/>
    <mergeCell ref="K8:K9"/>
    <mergeCell ref="L8:L9"/>
    <mergeCell ref="I4:I5"/>
    <mergeCell ref="I6:I7"/>
  </mergeCells>
  <pageMargins left="0.23622047244094491" right="0.23622047244094491" top="0.74803149606299213" bottom="0.74803149606299213" header="0.31496062992125984" footer="0.31496062992125984"/>
  <pageSetup paperSize="9" scale="76" fitToHeight="0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44"/>
  <sheetViews>
    <sheetView workbookViewId="0">
      <selection activeCell="I14" sqref="I14"/>
    </sheetView>
  </sheetViews>
  <sheetFormatPr defaultRowHeight="15" x14ac:dyDescent="0.25"/>
  <cols>
    <col min="1" max="1" width="2" customWidth="1"/>
    <col min="2" max="2" width="41.28515625" customWidth="1"/>
    <col min="3" max="3" width="13.140625" customWidth="1"/>
    <col min="4" max="4" width="14" customWidth="1"/>
    <col min="5" max="5" width="13.42578125" customWidth="1"/>
    <col min="6" max="6" width="13" customWidth="1"/>
    <col min="7" max="7" width="13.85546875" bestFit="1" customWidth="1"/>
    <col min="8" max="8" width="13.42578125" bestFit="1" customWidth="1"/>
    <col min="9" max="9" width="15.7109375" customWidth="1"/>
    <col min="10" max="12" width="16" bestFit="1" customWidth="1"/>
    <col min="14" max="14" width="27.5703125" bestFit="1" customWidth="1"/>
    <col min="15" max="15" width="30.7109375" bestFit="1" customWidth="1"/>
    <col min="16" max="16" width="27.5703125" bestFit="1" customWidth="1"/>
    <col min="17" max="17" width="30.7109375" bestFit="1" customWidth="1"/>
  </cols>
  <sheetData>
    <row r="1" spans="2:12" ht="27" customHeight="1" x14ac:dyDescent="0.25">
      <c r="B1" s="92" t="s">
        <v>19</v>
      </c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2:12" ht="18.75" x14ac:dyDescent="0.3">
      <c r="L2" s="14"/>
    </row>
    <row r="3" spans="2:12" ht="28.5" customHeight="1" x14ac:dyDescent="0.25">
      <c r="B3" s="7" t="s">
        <v>11</v>
      </c>
      <c r="C3" s="7">
        <v>2010</v>
      </c>
      <c r="D3" s="7">
        <v>2011</v>
      </c>
      <c r="E3" s="7">
        <v>2012</v>
      </c>
      <c r="F3" s="7">
        <v>2013</v>
      </c>
      <c r="G3" s="7">
        <v>2014</v>
      </c>
      <c r="H3" s="7">
        <v>2015</v>
      </c>
      <c r="I3" s="13">
        <v>2016</v>
      </c>
      <c r="J3" s="13" t="s">
        <v>21</v>
      </c>
      <c r="K3" s="13" t="s">
        <v>10</v>
      </c>
      <c r="L3" s="13" t="s">
        <v>15</v>
      </c>
    </row>
    <row r="4" spans="2:12" ht="23.25" customHeight="1" x14ac:dyDescent="0.25">
      <c r="B4" s="93" t="s">
        <v>18</v>
      </c>
      <c r="C4" s="80">
        <v>1001600</v>
      </c>
      <c r="D4" s="80">
        <v>1305900</v>
      </c>
      <c r="E4" s="80">
        <v>1437000</v>
      </c>
      <c r="F4" s="80">
        <v>1551500</v>
      </c>
      <c r="G4" s="80">
        <v>1671400</v>
      </c>
      <c r="H4" s="80">
        <v>1825000</v>
      </c>
      <c r="I4" s="71">
        <v>1944083</v>
      </c>
      <c r="J4" s="71">
        <v>2067350</v>
      </c>
      <c r="K4" s="71">
        <v>224106</v>
      </c>
      <c r="L4" s="71">
        <v>2345998</v>
      </c>
    </row>
    <row r="5" spans="2:12" x14ac:dyDescent="0.25">
      <c r="B5" s="94"/>
      <c r="C5" s="81"/>
      <c r="D5" s="81"/>
      <c r="E5" s="81"/>
      <c r="F5" s="81"/>
      <c r="G5" s="81"/>
      <c r="H5" s="81"/>
      <c r="I5" s="72"/>
      <c r="J5" s="72"/>
      <c r="K5" s="72"/>
      <c r="L5" s="72"/>
    </row>
    <row r="6" spans="2:12" ht="29.25" customHeight="1" x14ac:dyDescent="0.25">
      <c r="B6" s="88" t="s">
        <v>9</v>
      </c>
      <c r="C6" s="90">
        <f>C4/884232.9*100</f>
        <v>113.2733242565392</v>
      </c>
      <c r="D6" s="90">
        <f t="shared" ref="D6:K6" si="0">D4/C4*100</f>
        <v>130.38138977635782</v>
      </c>
      <c r="E6" s="90">
        <f t="shared" si="0"/>
        <v>110.0390535263037</v>
      </c>
      <c r="F6" s="86">
        <f t="shared" si="0"/>
        <v>107.9679888656924</v>
      </c>
      <c r="G6" s="86">
        <f t="shared" si="0"/>
        <v>107.72800515630034</v>
      </c>
      <c r="H6" s="86">
        <f t="shared" si="0"/>
        <v>109.18990068206294</v>
      </c>
      <c r="I6" s="73">
        <f>I4/H4*100</f>
        <v>106.52509589041095</v>
      </c>
      <c r="J6" s="73">
        <f t="shared" si="0"/>
        <v>106.34062434577125</v>
      </c>
      <c r="K6" s="73">
        <f t="shared" si="0"/>
        <v>10.840254432002322</v>
      </c>
      <c r="L6" s="73">
        <v>105</v>
      </c>
    </row>
    <row r="7" spans="2:12" x14ac:dyDescent="0.25">
      <c r="B7" s="89"/>
      <c r="C7" s="91"/>
      <c r="D7" s="91"/>
      <c r="E7" s="91"/>
      <c r="F7" s="87"/>
      <c r="G7" s="87"/>
      <c r="H7" s="87"/>
      <c r="I7" s="74"/>
      <c r="J7" s="74"/>
      <c r="K7" s="74"/>
      <c r="L7" s="74"/>
    </row>
    <row r="8" spans="2:12" ht="30.75" customHeight="1" x14ac:dyDescent="0.25">
      <c r="B8" s="88" t="s">
        <v>7</v>
      </c>
      <c r="C8" s="90">
        <v>104.3</v>
      </c>
      <c r="D8" s="90">
        <v>105.7</v>
      </c>
      <c r="E8" s="90">
        <v>105.5</v>
      </c>
      <c r="F8" s="86">
        <v>102.4</v>
      </c>
      <c r="G8" s="86">
        <v>102.1</v>
      </c>
      <c r="H8" s="86">
        <v>100</v>
      </c>
      <c r="I8" s="73">
        <v>102.5</v>
      </c>
      <c r="J8" s="73">
        <v>103.1</v>
      </c>
      <c r="K8" s="73">
        <v>104.2</v>
      </c>
      <c r="L8" s="73">
        <v>103.1</v>
      </c>
    </row>
    <row r="9" spans="2:12" x14ac:dyDescent="0.25">
      <c r="B9" s="89"/>
      <c r="C9" s="91"/>
      <c r="D9" s="91"/>
      <c r="E9" s="91"/>
      <c r="F9" s="87"/>
      <c r="G9" s="87"/>
      <c r="H9" s="87"/>
      <c r="I9" s="74"/>
      <c r="J9" s="74"/>
      <c r="K9" s="74"/>
      <c r="L9" s="74"/>
    </row>
    <row r="10" spans="2:12" ht="23.25" customHeight="1" x14ac:dyDescent="0.25">
      <c r="B10" s="6" t="s">
        <v>5</v>
      </c>
      <c r="C10" s="3">
        <f t="shared" ref="C10:F10" si="1">C12/C4*100</f>
        <v>51.403784444888181</v>
      </c>
      <c r="D10" s="3">
        <f t="shared" si="1"/>
        <v>50.926502182402942</v>
      </c>
      <c r="E10" s="3">
        <f t="shared" si="1"/>
        <v>51.081206680584543</v>
      </c>
      <c r="F10" s="3">
        <f t="shared" si="1"/>
        <v>49.241541475990971</v>
      </c>
      <c r="G10" s="3">
        <f>G12/G4*100</f>
        <v>47.831034462127562</v>
      </c>
      <c r="H10" s="3">
        <f>H12/H4*100</f>
        <v>51.404010794520552</v>
      </c>
      <c r="I10" s="3">
        <f>I12/I4*100</f>
        <v>50.839804679121215</v>
      </c>
      <c r="J10" s="3">
        <f t="shared" ref="J10:L10" si="2">J12/J4*100</f>
        <v>50.198872953297702</v>
      </c>
      <c r="K10" s="3">
        <f t="shared" si="2"/>
        <v>481.60149929051437</v>
      </c>
      <c r="L10" s="3">
        <f t="shared" si="2"/>
        <v>48.306211207341185</v>
      </c>
    </row>
    <row r="11" spans="2:12" ht="23.25" customHeight="1" x14ac:dyDescent="0.25">
      <c r="B11" s="2" t="s">
        <v>16</v>
      </c>
      <c r="C11" s="1">
        <v>1399584.6329999999</v>
      </c>
      <c r="D11" s="1">
        <v>1762953.862</v>
      </c>
      <c r="E11" s="1">
        <v>1974770.844</v>
      </c>
      <c r="F11" s="1">
        <v>2077696.426</v>
      </c>
      <c r="G11" s="1">
        <v>2197399.5410000002</v>
      </c>
      <c r="H11" s="1">
        <v>2437088.9849999999</v>
      </c>
      <c r="I11" s="1">
        <v>2593765</v>
      </c>
      <c r="J11" s="1">
        <f>I11*1.1</f>
        <v>2853141.5</v>
      </c>
      <c r="K11" s="1">
        <f>J11*1.1</f>
        <v>3138455.6500000004</v>
      </c>
      <c r="L11" s="1">
        <v>4317451.7993555861</v>
      </c>
    </row>
    <row r="12" spans="2:12" ht="24.75" customHeight="1" x14ac:dyDescent="0.25">
      <c r="B12" s="8" t="s">
        <v>17</v>
      </c>
      <c r="C12" s="9">
        <v>514860.30499999999</v>
      </c>
      <c r="D12" s="9">
        <v>665049.19200000004</v>
      </c>
      <c r="E12" s="9">
        <v>734036.94</v>
      </c>
      <c r="F12" s="9">
        <v>763982.51599999995</v>
      </c>
      <c r="G12" s="9">
        <v>799447.91</v>
      </c>
      <c r="H12" s="9">
        <v>938123.19700000004</v>
      </c>
      <c r="I12" s="9">
        <v>988368</v>
      </c>
      <c r="J12" s="9">
        <f>I12*1.05</f>
        <v>1037786.4</v>
      </c>
      <c r="K12" s="9">
        <f>J12*1.04</f>
        <v>1079297.8560000001</v>
      </c>
      <c r="L12" s="9">
        <f>K12*1.05</f>
        <v>1133262.7488000002</v>
      </c>
    </row>
    <row r="13" spans="2:12" ht="34.5" customHeight="1" x14ac:dyDescent="0.25">
      <c r="B13" s="10" t="s">
        <v>8</v>
      </c>
      <c r="C13" s="11">
        <f>C12/424013.4*100</f>
        <v>121.42547971361282</v>
      </c>
      <c r="D13" s="11">
        <f>D12/C12*100</f>
        <v>129.17080333081807</v>
      </c>
      <c r="E13" s="11">
        <f>E12/D12*100</f>
        <v>110.37333009796362</v>
      </c>
      <c r="F13" s="11">
        <f>F12/E12*100</f>
        <v>104.07957343400183</v>
      </c>
      <c r="G13" s="11">
        <f>G12/F12*100</f>
        <v>104.64217351277709</v>
      </c>
      <c r="H13" s="11">
        <f>H12/G12*100</f>
        <v>117.34638182993061</v>
      </c>
      <c r="I13" s="11">
        <f t="shared" ref="I13:L13" si="3">I12/H12*100</f>
        <v>105.35588536352971</v>
      </c>
      <c r="J13" s="11">
        <f t="shared" si="3"/>
        <v>105</v>
      </c>
      <c r="K13" s="11">
        <f t="shared" si="3"/>
        <v>104</v>
      </c>
      <c r="L13" s="11">
        <f t="shared" si="3"/>
        <v>105</v>
      </c>
    </row>
    <row r="14" spans="2:12" x14ac:dyDescent="0.25">
      <c r="B14" s="4" t="s">
        <v>6</v>
      </c>
      <c r="C14" s="5">
        <v>36.79</v>
      </c>
      <c r="D14" s="5">
        <v>37.72</v>
      </c>
      <c r="E14" s="5">
        <v>37.17</v>
      </c>
      <c r="F14" s="5">
        <v>36.770000000000003</v>
      </c>
      <c r="G14" s="5">
        <v>36.380000000000003</v>
      </c>
      <c r="H14" s="5">
        <v>38.49</v>
      </c>
      <c r="I14" s="24">
        <v>38.1</v>
      </c>
      <c r="J14" s="12">
        <f>J12/J11*100</f>
        <v>36.373464127173506</v>
      </c>
      <c r="K14" s="12">
        <f t="shared" ref="K14:L14" si="4">K12/K11*100</f>
        <v>34.389456992964043</v>
      </c>
      <c r="L14" s="12">
        <f t="shared" si="4"/>
        <v>26.248416924287344</v>
      </c>
    </row>
    <row r="15" spans="2:12" s="16" customFormat="1" ht="30.75" customHeight="1" x14ac:dyDescent="0.25">
      <c r="B15" s="21" t="s">
        <v>20</v>
      </c>
      <c r="C15" s="18">
        <v>191686.56400000001</v>
      </c>
      <c r="D15" s="18">
        <v>256930.88200000001</v>
      </c>
      <c r="E15" s="18">
        <v>280464.90899999999</v>
      </c>
      <c r="F15" s="18">
        <v>281429.05499999999</v>
      </c>
      <c r="G15" s="18">
        <v>292406.41899999999</v>
      </c>
      <c r="H15" s="18">
        <v>330682.10399999999</v>
      </c>
      <c r="I15" s="18">
        <v>349868</v>
      </c>
      <c r="J15" s="18">
        <f>I15*1.05</f>
        <v>367361.4</v>
      </c>
      <c r="K15" s="18">
        <f>J15*1.04</f>
        <v>382055.85600000003</v>
      </c>
      <c r="L15" s="19">
        <f>K15*1.05</f>
        <v>401158.64880000002</v>
      </c>
    </row>
    <row r="16" spans="2:12" s="16" customFormat="1" x14ac:dyDescent="0.25">
      <c r="B16" s="4" t="s">
        <v>6</v>
      </c>
      <c r="C16" s="5">
        <f t="shared" ref="C16:L16" si="5">C15/C11*100</f>
        <v>13.695960892991602</v>
      </c>
      <c r="D16" s="5">
        <f t="shared" si="5"/>
        <v>14.57388576854316</v>
      </c>
      <c r="E16" s="5">
        <f t="shared" si="5"/>
        <v>14.202402767498018</v>
      </c>
      <c r="F16" s="5">
        <f t="shared" si="5"/>
        <v>13.545244217501484</v>
      </c>
      <c r="G16" s="5">
        <f t="shared" si="5"/>
        <v>13.306930011777951</v>
      </c>
      <c r="H16" s="5">
        <f t="shared" si="5"/>
        <v>13.568733272987158</v>
      </c>
      <c r="I16" s="5">
        <f t="shared" si="5"/>
        <v>13.488808739419339</v>
      </c>
      <c r="J16" s="5">
        <f t="shared" si="5"/>
        <v>12.875681069445733</v>
      </c>
      <c r="K16" s="5">
        <f t="shared" si="5"/>
        <v>12.17337119293051</v>
      </c>
      <c r="L16" s="5">
        <f t="shared" si="5"/>
        <v>9.2915605649581572</v>
      </c>
    </row>
    <row r="17" spans="2:12" ht="30" customHeight="1" x14ac:dyDescent="0.25">
      <c r="B17" s="15" t="s">
        <v>13</v>
      </c>
      <c r="C17" s="15"/>
      <c r="D17" s="22">
        <f>D15-C15</f>
        <v>65244.317999999999</v>
      </c>
      <c r="E17" s="22">
        <f>E15-D15</f>
        <v>23534.026999999973</v>
      </c>
      <c r="F17" s="22">
        <f t="shared" ref="F17:L17" si="6">F15-E15</f>
        <v>964.14600000000792</v>
      </c>
      <c r="G17" s="22">
        <f t="shared" si="6"/>
        <v>10977.364000000001</v>
      </c>
      <c r="H17" s="22">
        <f t="shared" si="6"/>
        <v>38275.684999999998</v>
      </c>
      <c r="I17" s="22">
        <f t="shared" si="6"/>
        <v>19185.896000000008</v>
      </c>
      <c r="J17" s="22">
        <f t="shared" si="6"/>
        <v>17493.400000000023</v>
      </c>
      <c r="K17" s="22">
        <f t="shared" si="6"/>
        <v>14694.456000000006</v>
      </c>
      <c r="L17" s="22">
        <f t="shared" si="6"/>
        <v>19102.792799999996</v>
      </c>
    </row>
    <row r="18" spans="2:12" ht="30" customHeight="1" x14ac:dyDescent="0.25">
      <c r="B18" s="15" t="s">
        <v>14</v>
      </c>
      <c r="C18" s="15"/>
      <c r="D18" s="23">
        <f>D15/C15*100</f>
        <v>134.03698028621349</v>
      </c>
      <c r="E18" s="23">
        <f>E15/D15*100</f>
        <v>109.15967236667174</v>
      </c>
      <c r="F18" s="23">
        <f t="shared" ref="F18:L18" si="7">F15/E15*100</f>
        <v>100.34376706998307</v>
      </c>
      <c r="G18" s="23">
        <f t="shared" si="7"/>
        <v>103.90057949062866</v>
      </c>
      <c r="H18" s="23">
        <f t="shared" si="7"/>
        <v>113.08989218872108</v>
      </c>
      <c r="I18" s="23">
        <f t="shared" si="7"/>
        <v>105.80191542509358</v>
      </c>
      <c r="J18" s="23">
        <f t="shared" si="7"/>
        <v>105</v>
      </c>
      <c r="K18" s="23">
        <f t="shared" si="7"/>
        <v>104</v>
      </c>
      <c r="L18" s="23">
        <f t="shared" si="7"/>
        <v>105</v>
      </c>
    </row>
    <row r="19" spans="2:12" s="16" customFormat="1" ht="30.75" customHeight="1" x14ac:dyDescent="0.25">
      <c r="B19" s="15" t="s">
        <v>12</v>
      </c>
      <c r="C19" s="15"/>
      <c r="D19" s="25">
        <f t="shared" ref="D19:L19" si="8">D17/D4*100</f>
        <v>4.9961189983919141</v>
      </c>
      <c r="E19" s="25">
        <f t="shared" si="8"/>
        <v>1.6377193458594275</v>
      </c>
      <c r="F19" s="25">
        <f t="shared" si="8"/>
        <v>6.2142829519820031E-2</v>
      </c>
      <c r="G19" s="25">
        <f t="shared" si="8"/>
        <v>0.65677659447170045</v>
      </c>
      <c r="H19" s="25">
        <f t="shared" si="8"/>
        <v>2.097297808219178</v>
      </c>
      <c r="I19" s="25">
        <f t="shared" si="8"/>
        <v>0.98688667099089944</v>
      </c>
      <c r="J19" s="25">
        <f t="shared" si="8"/>
        <v>0.84617505502213086</v>
      </c>
      <c r="K19" s="25">
        <f t="shared" si="8"/>
        <v>6.556922170758483</v>
      </c>
      <c r="L19" s="25">
        <f t="shared" si="8"/>
        <v>0.81427148701746532</v>
      </c>
    </row>
    <row r="20" spans="2:12" s="16" customFormat="1" ht="30.75" customHeight="1" x14ac:dyDescent="0.25">
      <c r="B20" s="17" t="s">
        <v>3</v>
      </c>
      <c r="C20" s="18">
        <v>134187.67300000001</v>
      </c>
      <c r="D20" s="18">
        <v>183646.04699999999</v>
      </c>
      <c r="E20" s="18">
        <v>205435.242</v>
      </c>
      <c r="F20" s="18">
        <v>212204.772</v>
      </c>
      <c r="G20" s="18">
        <v>235389.36</v>
      </c>
      <c r="H20" s="18">
        <v>296640.522</v>
      </c>
      <c r="I20" s="18">
        <v>310450</v>
      </c>
      <c r="J20" s="18">
        <f>I20*1.05</f>
        <v>325972.5</v>
      </c>
      <c r="K20" s="18">
        <f>J20*1.04</f>
        <v>339011.4</v>
      </c>
      <c r="L20" s="18">
        <f>K20*1.05</f>
        <v>355961.97000000003</v>
      </c>
    </row>
    <row r="21" spans="2:12" s="16" customFormat="1" x14ac:dyDescent="0.25">
      <c r="B21" s="4" t="s">
        <v>6</v>
      </c>
      <c r="C21" s="5">
        <f t="shared" ref="C21:L21" si="9">C20/C11*100</f>
        <v>9.5876783608555094</v>
      </c>
      <c r="D21" s="5">
        <f t="shared" si="9"/>
        <v>10.416951399491587</v>
      </c>
      <c r="E21" s="5">
        <f t="shared" si="9"/>
        <v>10.402991447042044</v>
      </c>
      <c r="F21" s="5">
        <f t="shared" si="9"/>
        <v>10.213463783471898</v>
      </c>
      <c r="G21" s="5">
        <f t="shared" si="9"/>
        <v>10.712178445840495</v>
      </c>
      <c r="H21" s="5">
        <f t="shared" si="9"/>
        <v>12.171920017110086</v>
      </c>
      <c r="I21" s="12">
        <f t="shared" si="9"/>
        <v>11.96908740768728</v>
      </c>
      <c r="J21" s="12">
        <f t="shared" si="9"/>
        <v>11.425037980065133</v>
      </c>
      <c r="K21" s="12">
        <f t="shared" si="9"/>
        <v>10.801854090243397</v>
      </c>
      <c r="L21" s="12">
        <f t="shared" si="9"/>
        <v>8.2447236597552784</v>
      </c>
    </row>
    <row r="22" spans="2:12" ht="38.25" customHeight="1" x14ac:dyDescent="0.25">
      <c r="B22" s="15" t="s">
        <v>13</v>
      </c>
      <c r="C22" s="15"/>
      <c r="D22" s="22">
        <f>D20-C20</f>
        <v>49458.373999999982</v>
      </c>
      <c r="E22" s="22">
        <f>E20-D20</f>
        <v>21789.195000000007</v>
      </c>
      <c r="F22" s="22">
        <f t="shared" ref="F22:L22" si="10">F20-E20</f>
        <v>6769.5299999999988</v>
      </c>
      <c r="G22" s="22">
        <f t="shared" si="10"/>
        <v>23184.587999999989</v>
      </c>
      <c r="H22" s="22">
        <f t="shared" si="10"/>
        <v>61251.162000000011</v>
      </c>
      <c r="I22" s="22">
        <f t="shared" si="10"/>
        <v>13809.478000000003</v>
      </c>
      <c r="J22" s="22">
        <f t="shared" si="10"/>
        <v>15522.5</v>
      </c>
      <c r="K22" s="22">
        <f t="shared" si="10"/>
        <v>13038.900000000023</v>
      </c>
      <c r="L22" s="22">
        <f t="shared" si="10"/>
        <v>16950.570000000007</v>
      </c>
    </row>
    <row r="23" spans="2:12" ht="38.25" customHeight="1" x14ac:dyDescent="0.25">
      <c r="B23" s="15" t="s">
        <v>14</v>
      </c>
      <c r="C23" s="15"/>
      <c r="D23" s="23">
        <f>D20/C20*100</f>
        <v>136.85761359018423</v>
      </c>
      <c r="E23" s="23">
        <f t="shared" ref="E23:L23" si="11">E20/D20*100</f>
        <v>111.86477757400355</v>
      </c>
      <c r="F23" s="23">
        <f t="shared" si="11"/>
        <v>103.29521358365572</v>
      </c>
      <c r="G23" s="23">
        <f t="shared" si="11"/>
        <v>110.92557334196047</v>
      </c>
      <c r="H23" s="23">
        <f t="shared" si="11"/>
        <v>126.02121098421782</v>
      </c>
      <c r="I23" s="23">
        <f t="shared" si="11"/>
        <v>104.65529048657756</v>
      </c>
      <c r="J23" s="23">
        <f t="shared" si="11"/>
        <v>105</v>
      </c>
      <c r="K23" s="23">
        <f t="shared" si="11"/>
        <v>104</v>
      </c>
      <c r="L23" s="23">
        <f t="shared" si="11"/>
        <v>105</v>
      </c>
    </row>
    <row r="24" spans="2:12" s="16" customFormat="1" ht="30.75" customHeight="1" x14ac:dyDescent="0.25">
      <c r="B24" s="15" t="s">
        <v>12</v>
      </c>
      <c r="C24" s="15"/>
      <c r="D24" s="23">
        <f t="shared" ref="D24:L24" si="12">D22/D4*100</f>
        <v>3.7873017842101215</v>
      </c>
      <c r="E24" s="23">
        <f t="shared" si="12"/>
        <v>1.5162974947807937</v>
      </c>
      <c r="F24" s="23">
        <f t="shared" si="12"/>
        <v>0.43632162423461157</v>
      </c>
      <c r="G24" s="23">
        <f t="shared" si="12"/>
        <v>1.3871358142874231</v>
      </c>
      <c r="H24" s="23">
        <f t="shared" si="12"/>
        <v>3.3562280547945211</v>
      </c>
      <c r="I24" s="23">
        <f t="shared" si="12"/>
        <v>0.71033376661387415</v>
      </c>
      <c r="J24" s="23">
        <f t="shared" si="12"/>
        <v>0.75084044791641469</v>
      </c>
      <c r="K24" s="23">
        <f t="shared" si="12"/>
        <v>5.8181842520950013</v>
      </c>
      <c r="L24" s="23">
        <f t="shared" si="12"/>
        <v>0.72253130650580299</v>
      </c>
    </row>
    <row r="25" spans="2:12" s="16" customFormat="1" ht="30.75" customHeight="1" x14ac:dyDescent="0.25">
      <c r="B25" s="21" t="s">
        <v>0</v>
      </c>
      <c r="C25" s="18">
        <v>38029.521000000001</v>
      </c>
      <c r="D25" s="18">
        <v>39355.821000000004</v>
      </c>
      <c r="E25" s="18">
        <v>37732.069000000003</v>
      </c>
      <c r="F25" s="18">
        <v>46560.457999999999</v>
      </c>
      <c r="G25" s="18">
        <v>46344.353999999999</v>
      </c>
      <c r="H25" s="18">
        <v>48032.911999999997</v>
      </c>
      <c r="I25" s="18">
        <v>51788</v>
      </c>
      <c r="J25" s="18">
        <f>I25*1.05</f>
        <v>54377.4</v>
      </c>
      <c r="K25" s="18">
        <f>J25*1.04</f>
        <v>56552.496000000006</v>
      </c>
      <c r="L25" s="19">
        <f>K25*1.05</f>
        <v>59380.120800000012</v>
      </c>
    </row>
    <row r="26" spans="2:12" s="16" customFormat="1" x14ac:dyDescent="0.25">
      <c r="B26" s="4" t="s">
        <v>6</v>
      </c>
      <c r="C26" s="5">
        <f t="shared" ref="C26:L26" si="13">C25/C11*100</f>
        <v>2.7172005253075686</v>
      </c>
      <c r="D26" s="5">
        <f t="shared" si="13"/>
        <v>2.232379522136354</v>
      </c>
      <c r="E26" s="5">
        <f t="shared" si="13"/>
        <v>1.9107062024255814</v>
      </c>
      <c r="F26" s="5">
        <f t="shared" si="13"/>
        <v>2.2409653988594771</v>
      </c>
      <c r="G26" s="5">
        <f t="shared" si="13"/>
        <v>2.1090545044398001</v>
      </c>
      <c r="H26" s="5">
        <f t="shared" si="13"/>
        <v>1.9709133435683719</v>
      </c>
      <c r="I26" s="5">
        <f t="shared" si="13"/>
        <v>1.9966342363321274</v>
      </c>
      <c r="J26" s="5">
        <f t="shared" si="13"/>
        <v>1.905878134680667</v>
      </c>
      <c r="K26" s="5">
        <f t="shared" si="13"/>
        <v>1.8019211455162669</v>
      </c>
      <c r="L26" s="5">
        <f t="shared" si="13"/>
        <v>1.3753510996663116</v>
      </c>
    </row>
    <row r="27" spans="2:12" ht="33" customHeight="1" x14ac:dyDescent="0.25">
      <c r="B27" s="15" t="s">
        <v>13</v>
      </c>
      <c r="C27" s="15"/>
      <c r="D27" s="22">
        <f>D25-C25</f>
        <v>1326.3000000000029</v>
      </c>
      <c r="E27" s="22">
        <f>E25-D25</f>
        <v>-1623.7520000000004</v>
      </c>
      <c r="F27" s="22">
        <f>F25-E25</f>
        <v>8828.3889999999956</v>
      </c>
      <c r="G27" s="22">
        <f t="shared" ref="G27:L27" si="14">G25-F25</f>
        <v>-216.10399999999936</v>
      </c>
      <c r="H27" s="22">
        <f t="shared" si="14"/>
        <v>1688.5579999999973</v>
      </c>
      <c r="I27" s="22">
        <f t="shared" si="14"/>
        <v>3755.0880000000034</v>
      </c>
      <c r="J27" s="22">
        <f t="shared" si="14"/>
        <v>2589.4000000000015</v>
      </c>
      <c r="K27" s="22">
        <f t="shared" si="14"/>
        <v>2175.096000000005</v>
      </c>
      <c r="L27" s="22">
        <f t="shared" si="14"/>
        <v>2827.6248000000051</v>
      </c>
    </row>
    <row r="28" spans="2:12" ht="36" customHeight="1" x14ac:dyDescent="0.25">
      <c r="B28" s="15" t="s">
        <v>14</v>
      </c>
      <c r="C28" s="15"/>
      <c r="D28" s="23">
        <f>D25/C25*100</f>
        <v>103.48755378749053</v>
      </c>
      <c r="E28" s="23">
        <f>E25/D25*100</f>
        <v>95.874175766781747</v>
      </c>
      <c r="F28" s="23">
        <f t="shared" ref="F28:L28" si="15">F25/E25*100</f>
        <v>123.39757462014605</v>
      </c>
      <c r="G28" s="23">
        <f t="shared" si="15"/>
        <v>99.535863672131413</v>
      </c>
      <c r="H28" s="23">
        <f t="shared" si="15"/>
        <v>103.6435031546669</v>
      </c>
      <c r="I28" s="23">
        <f t="shared" si="15"/>
        <v>107.81773963652257</v>
      </c>
      <c r="J28" s="23">
        <f t="shared" si="15"/>
        <v>105</v>
      </c>
      <c r="K28" s="23">
        <f t="shared" si="15"/>
        <v>104</v>
      </c>
      <c r="L28" s="23">
        <f t="shared" si="15"/>
        <v>105</v>
      </c>
    </row>
    <row r="29" spans="2:12" s="16" customFormat="1" ht="30.75" customHeight="1" x14ac:dyDescent="0.25">
      <c r="B29" s="15" t="s">
        <v>12</v>
      </c>
      <c r="C29" s="15"/>
      <c r="D29" s="25">
        <f t="shared" ref="D29:L29" si="16">D27/D4*100</f>
        <v>0.10156214105214816</v>
      </c>
      <c r="E29" s="25">
        <f t="shared" si="16"/>
        <v>-0.11299596381350038</v>
      </c>
      <c r="F29" s="25">
        <f t="shared" si="16"/>
        <v>0.5690228166290684</v>
      </c>
      <c r="G29" s="25">
        <f t="shared" si="16"/>
        <v>-1.2929520162737785E-2</v>
      </c>
      <c r="H29" s="25">
        <f t="shared" si="16"/>
        <v>9.2523726027397113E-2</v>
      </c>
      <c r="I29" s="25">
        <f t="shared" si="16"/>
        <v>0.19315471613094726</v>
      </c>
      <c r="J29" s="25">
        <f t="shared" si="16"/>
        <v>0.1252521343749245</v>
      </c>
      <c r="K29" s="25">
        <f t="shared" si="16"/>
        <v>0.97056571443870543</v>
      </c>
      <c r="L29" s="25">
        <f t="shared" si="16"/>
        <v>0.12052971912167039</v>
      </c>
    </row>
    <row r="30" spans="2:12" s="16" customFormat="1" ht="30.75" customHeight="1" x14ac:dyDescent="0.25">
      <c r="B30" s="20" t="s">
        <v>1</v>
      </c>
      <c r="C30" s="19">
        <v>7632.4559999999992</v>
      </c>
      <c r="D30" s="19">
        <v>12224.351999999999</v>
      </c>
      <c r="E30" s="19">
        <v>13575.266</v>
      </c>
      <c r="F30" s="19">
        <v>14201.803</v>
      </c>
      <c r="G30" s="19">
        <v>21282.685000000001</v>
      </c>
      <c r="H30" s="19">
        <v>21904.222000000002</v>
      </c>
      <c r="I30" s="19">
        <v>22999</v>
      </c>
      <c r="J30" s="19">
        <v>24149</v>
      </c>
      <c r="K30" s="19">
        <v>25356</v>
      </c>
      <c r="L30" s="19">
        <v>27968</v>
      </c>
    </row>
    <row r="31" spans="2:12" s="16" customFormat="1" x14ac:dyDescent="0.25">
      <c r="B31" s="4" t="s">
        <v>6</v>
      </c>
      <c r="C31" s="5">
        <f t="shared" ref="C31:H31" si="17">C30/C11*100</f>
        <v>0.54533722506225879</v>
      </c>
      <c r="D31" s="5">
        <f t="shared" si="17"/>
        <v>0.69340169720221523</v>
      </c>
      <c r="E31" s="5">
        <f t="shared" si="17"/>
        <v>0.68743500245844213</v>
      </c>
      <c r="F31" s="5">
        <f t="shared" si="17"/>
        <v>0.68353599795815412</v>
      </c>
      <c r="G31" s="5">
        <f t="shared" si="17"/>
        <v>0.96853961252374721</v>
      </c>
      <c r="H31" s="5">
        <f t="shared" si="17"/>
        <v>0.89878630344718424</v>
      </c>
      <c r="I31" s="5">
        <v>0.85</v>
      </c>
      <c r="J31" s="5">
        <v>0.82</v>
      </c>
      <c r="K31" s="5">
        <v>0.78</v>
      </c>
      <c r="L31" s="5">
        <v>0.64</v>
      </c>
    </row>
    <row r="32" spans="2:12" ht="24.75" customHeight="1" x14ac:dyDescent="0.25">
      <c r="B32" s="15" t="s">
        <v>13</v>
      </c>
      <c r="C32" s="22">
        <f>-C33-C34-I36</f>
        <v>-1.7727126397341315</v>
      </c>
      <c r="D32" s="15">
        <v>4591.8999999999996</v>
      </c>
      <c r="E32" s="15">
        <v>1350.9</v>
      </c>
      <c r="F32" s="15">
        <v>626.5</v>
      </c>
      <c r="G32" s="15">
        <v>7080.9</v>
      </c>
      <c r="H32" s="15">
        <v>621.5</v>
      </c>
      <c r="I32" s="15">
        <v>1094.8</v>
      </c>
      <c r="J32" s="15">
        <v>1150</v>
      </c>
      <c r="K32" s="15">
        <v>1207</v>
      </c>
      <c r="L32" s="15">
        <v>2612</v>
      </c>
    </row>
    <row r="33" spans="2:12" ht="33" customHeight="1" x14ac:dyDescent="0.25">
      <c r="B33" s="15" t="s">
        <v>14</v>
      </c>
      <c r="C33" s="15"/>
      <c r="D33" s="15">
        <v>160.19999999999999</v>
      </c>
      <c r="E33" s="15">
        <v>111</v>
      </c>
      <c r="F33" s="15">
        <v>104.6</v>
      </c>
      <c r="G33" s="15">
        <v>149.9</v>
      </c>
      <c r="H33" s="15">
        <v>102.9</v>
      </c>
      <c r="I33" s="15">
        <v>105</v>
      </c>
      <c r="J33" s="15">
        <v>105</v>
      </c>
      <c r="K33" s="15">
        <v>105</v>
      </c>
      <c r="L33" s="15">
        <v>110.3</v>
      </c>
    </row>
    <row r="34" spans="2:12" s="16" customFormat="1" ht="30.75" customHeight="1" x14ac:dyDescent="0.25">
      <c r="B34" s="15" t="s">
        <v>12</v>
      </c>
      <c r="C34" s="15"/>
      <c r="D34" s="15">
        <v>0.35</v>
      </c>
      <c r="E34" s="15">
        <v>0.09</v>
      </c>
      <c r="F34" s="15">
        <v>0.04</v>
      </c>
      <c r="G34" s="15">
        <v>0.42</v>
      </c>
      <c r="H34" s="15">
        <v>0.03</v>
      </c>
      <c r="I34" s="15">
        <v>0.06</v>
      </c>
      <c r="J34" s="15">
        <v>0.06</v>
      </c>
      <c r="K34" s="15">
        <v>0.06</v>
      </c>
      <c r="L34" s="15">
        <v>0.1</v>
      </c>
    </row>
    <row r="35" spans="2:12" s="16" customFormat="1" ht="30.75" customHeight="1" x14ac:dyDescent="0.25">
      <c r="B35" s="20" t="s">
        <v>2</v>
      </c>
      <c r="C35" s="18">
        <v>24435.441999999999</v>
      </c>
      <c r="D35" s="18">
        <v>28949.815999999999</v>
      </c>
      <c r="E35" s="18">
        <v>32840.65</v>
      </c>
      <c r="F35" s="18">
        <v>28652.233</v>
      </c>
      <c r="G35" s="18">
        <v>32735.931</v>
      </c>
      <c r="H35" s="18">
        <v>39831.851999999999</v>
      </c>
      <c r="I35" s="18">
        <v>45980</v>
      </c>
      <c r="J35" s="18">
        <f>I35*1.05</f>
        <v>48279</v>
      </c>
      <c r="K35" s="18">
        <f>J35*1.04</f>
        <v>50210.16</v>
      </c>
      <c r="L35" s="18">
        <f>K35*1.05</f>
        <v>52720.668000000005</v>
      </c>
    </row>
    <row r="36" spans="2:12" s="16" customFormat="1" x14ac:dyDescent="0.25">
      <c r="B36" s="4" t="s">
        <v>6</v>
      </c>
      <c r="C36" s="5">
        <f t="shared" ref="C36:L36" si="18">C35/C11*100</f>
        <v>1.7459067085941633</v>
      </c>
      <c r="D36" s="5">
        <f t="shared" si="18"/>
        <v>1.6421198888981474</v>
      </c>
      <c r="E36" s="5">
        <f t="shared" si="18"/>
        <v>1.6630106779113456</v>
      </c>
      <c r="F36" s="5">
        <f t="shared" si="18"/>
        <v>1.3790384697903888</v>
      </c>
      <c r="G36" s="5">
        <f t="shared" si="18"/>
        <v>1.4897577973053739</v>
      </c>
      <c r="H36" s="5">
        <f t="shared" si="18"/>
        <v>1.6344028570626854</v>
      </c>
      <c r="I36" s="5">
        <f t="shared" si="18"/>
        <v>1.7727126397341315</v>
      </c>
      <c r="J36" s="5">
        <f t="shared" si="18"/>
        <v>1.6921347924734893</v>
      </c>
      <c r="K36" s="5">
        <f t="shared" si="18"/>
        <v>1.5998365310658444</v>
      </c>
      <c r="L36" s="5">
        <f t="shared" si="18"/>
        <v>1.2211061165261643</v>
      </c>
    </row>
    <row r="37" spans="2:12" ht="24" customHeight="1" x14ac:dyDescent="0.25">
      <c r="B37" s="15" t="s">
        <v>13</v>
      </c>
      <c r="C37" s="15"/>
      <c r="D37" s="22">
        <f>D35-C35</f>
        <v>4514.3739999999998</v>
      </c>
      <c r="E37" s="22">
        <f t="shared" ref="E37:L37" si="19">E35-D35</f>
        <v>3890.8340000000026</v>
      </c>
      <c r="F37" s="22">
        <f t="shared" si="19"/>
        <v>-4188.4170000000013</v>
      </c>
      <c r="G37" s="22">
        <f t="shared" si="19"/>
        <v>4083.6980000000003</v>
      </c>
      <c r="H37" s="22">
        <f t="shared" si="19"/>
        <v>7095.9209999999985</v>
      </c>
      <c r="I37" s="22">
        <f t="shared" si="19"/>
        <v>6148.148000000001</v>
      </c>
      <c r="J37" s="22">
        <f t="shared" si="19"/>
        <v>2299</v>
      </c>
      <c r="K37" s="22">
        <f t="shared" si="19"/>
        <v>1931.1600000000035</v>
      </c>
      <c r="L37" s="22">
        <f t="shared" si="19"/>
        <v>2510.5080000000016</v>
      </c>
    </row>
    <row r="38" spans="2:12" ht="28.5" x14ac:dyDescent="0.25">
      <c r="B38" s="15" t="s">
        <v>14</v>
      </c>
      <c r="C38" s="15"/>
      <c r="D38" s="23">
        <f>D35/C35*100</f>
        <v>118.47469753156092</v>
      </c>
      <c r="E38" s="23">
        <f t="shared" ref="E38:L38" si="20">E35/D35*100</f>
        <v>113.43992652664873</v>
      </c>
      <c r="F38" s="23">
        <f t="shared" si="20"/>
        <v>87.246242081079401</v>
      </c>
      <c r="G38" s="23">
        <f t="shared" si="20"/>
        <v>114.25263434092554</v>
      </c>
      <c r="H38" s="23">
        <f t="shared" si="20"/>
        <v>121.67624620176527</v>
      </c>
      <c r="I38" s="23">
        <f t="shared" si="20"/>
        <v>115.43525518220945</v>
      </c>
      <c r="J38" s="23">
        <f t="shared" si="20"/>
        <v>105</v>
      </c>
      <c r="K38" s="23">
        <f t="shared" si="20"/>
        <v>104</v>
      </c>
      <c r="L38" s="23">
        <f t="shared" si="20"/>
        <v>105</v>
      </c>
    </row>
    <row r="39" spans="2:12" x14ac:dyDescent="0.25">
      <c r="B39" s="15" t="s">
        <v>12</v>
      </c>
      <c r="C39" s="15"/>
      <c r="D39" s="23"/>
      <c r="E39" s="23"/>
      <c r="F39" s="23"/>
      <c r="G39" s="23"/>
      <c r="H39" s="23"/>
      <c r="I39" s="23"/>
      <c r="J39" s="23"/>
      <c r="K39" s="23"/>
      <c r="L39" s="23"/>
    </row>
    <row r="40" spans="2:12" s="16" customFormat="1" ht="30.75" customHeight="1" x14ac:dyDescent="0.25">
      <c r="B40" s="26" t="s">
        <v>4</v>
      </c>
      <c r="C40" s="18">
        <v>26387.598999999998</v>
      </c>
      <c r="D40" s="18">
        <v>27042.115000000002</v>
      </c>
      <c r="E40" s="18">
        <v>43787.129000000001</v>
      </c>
      <c r="F40" s="18">
        <v>43213.061999999998</v>
      </c>
      <c r="G40" s="18">
        <v>36285.544000000002</v>
      </c>
      <c r="H40" s="18">
        <v>42109.514999999999</v>
      </c>
      <c r="I40" s="18">
        <v>45573</v>
      </c>
      <c r="J40" s="18">
        <v>50130</v>
      </c>
      <c r="K40" s="18">
        <v>55144</v>
      </c>
      <c r="L40" s="18">
        <v>73396</v>
      </c>
    </row>
    <row r="41" spans="2:12" s="16" customFormat="1" x14ac:dyDescent="0.25">
      <c r="B41" s="27" t="s">
        <v>6</v>
      </c>
      <c r="C41" s="28">
        <f t="shared" ref="C41:H41" si="21">C40/C11*100</f>
        <v>1.8853878770759553</v>
      </c>
      <c r="D41" s="28">
        <f t="shared" si="21"/>
        <v>1.5339093996096878</v>
      </c>
      <c r="E41" s="28">
        <f t="shared" si="21"/>
        <v>2.2173270955989461</v>
      </c>
      <c r="F41" s="28">
        <f t="shared" si="21"/>
        <v>2.0798544705202282</v>
      </c>
      <c r="G41" s="28">
        <f t="shared" si="21"/>
        <v>1.6512947838100964</v>
      </c>
      <c r="H41" s="28">
        <f t="shared" si="21"/>
        <v>1.7278612007677676</v>
      </c>
      <c r="I41" s="12">
        <v>1.68</v>
      </c>
      <c r="J41" s="12">
        <v>1.7</v>
      </c>
      <c r="K41" s="12">
        <v>1.7</v>
      </c>
      <c r="L41" s="12">
        <v>1.7</v>
      </c>
    </row>
    <row r="42" spans="2:12" ht="26.25" customHeight="1" x14ac:dyDescent="0.25">
      <c r="B42" s="29" t="s">
        <v>13</v>
      </c>
      <c r="C42" s="29"/>
      <c r="D42" s="30">
        <f>D40-C40</f>
        <v>654.51600000000326</v>
      </c>
      <c r="E42" s="30">
        <f t="shared" ref="E42:L42" si="22">E40-D40</f>
        <v>16745.013999999999</v>
      </c>
      <c r="F42" s="30">
        <f t="shared" si="22"/>
        <v>-574.06700000000274</v>
      </c>
      <c r="G42" s="30">
        <f t="shared" si="22"/>
        <v>-6927.5179999999964</v>
      </c>
      <c r="H42" s="30">
        <f t="shared" si="22"/>
        <v>5823.9709999999977</v>
      </c>
      <c r="I42" s="30">
        <f t="shared" si="22"/>
        <v>3463.4850000000006</v>
      </c>
      <c r="J42" s="30">
        <f t="shared" si="22"/>
        <v>4557</v>
      </c>
      <c r="K42" s="30">
        <f t="shared" si="22"/>
        <v>5014</v>
      </c>
      <c r="L42" s="30">
        <f t="shared" si="22"/>
        <v>18252</v>
      </c>
    </row>
    <row r="43" spans="2:12" ht="28.5" x14ac:dyDescent="0.25">
      <c r="B43" s="29" t="s">
        <v>14</v>
      </c>
      <c r="C43" s="29"/>
      <c r="D43" s="31">
        <f>D40/C40*100</f>
        <v>102.48039239947524</v>
      </c>
      <c r="E43" s="31">
        <f t="shared" ref="E43:L43" si="23">E40/D40*100</f>
        <v>161.92198354307718</v>
      </c>
      <c r="F43" s="31">
        <f t="shared" si="23"/>
        <v>98.68895948852915</v>
      </c>
      <c r="G43" s="31">
        <f t="shared" si="23"/>
        <v>83.968925877087813</v>
      </c>
      <c r="H43" s="31">
        <f t="shared" si="23"/>
        <v>116.05038910261342</v>
      </c>
      <c r="I43" s="31">
        <f t="shared" si="23"/>
        <v>108.22494630964047</v>
      </c>
      <c r="J43" s="31">
        <f t="shared" si="23"/>
        <v>109.99934171548944</v>
      </c>
      <c r="K43" s="31">
        <f t="shared" si="23"/>
        <v>110.00199481348494</v>
      </c>
      <c r="L43" s="31">
        <f t="shared" si="23"/>
        <v>133.09879587987814</v>
      </c>
    </row>
    <row r="44" spans="2:12" x14ac:dyDescent="0.25">
      <c r="B44" s="29" t="s">
        <v>12</v>
      </c>
      <c r="C44" s="29"/>
      <c r="D44" s="32">
        <f t="shared" ref="D44:L44" si="24">D42/D4*100</f>
        <v>5.0119917298415133E-2</v>
      </c>
      <c r="E44" s="32">
        <f t="shared" si="24"/>
        <v>1.1652758524704245</v>
      </c>
      <c r="F44" s="32">
        <f t="shared" si="24"/>
        <v>-3.7000773445053349E-2</v>
      </c>
      <c r="G44" s="32">
        <f t="shared" si="24"/>
        <v>-0.41447397391408375</v>
      </c>
      <c r="H44" s="32">
        <f t="shared" si="24"/>
        <v>0.31912169863013684</v>
      </c>
      <c r="I44" s="32">
        <f t="shared" si="24"/>
        <v>0.17815520222130438</v>
      </c>
      <c r="J44" s="32">
        <f t="shared" si="24"/>
        <v>0.22042711684039953</v>
      </c>
      <c r="K44" s="32">
        <f t="shared" si="24"/>
        <v>2.2373341186759839</v>
      </c>
      <c r="L44" s="32">
        <f t="shared" si="24"/>
        <v>0.77800577835104723</v>
      </c>
    </row>
  </sheetData>
  <mergeCells count="34">
    <mergeCell ref="B8:B9"/>
    <mergeCell ref="C8:C9"/>
    <mergeCell ref="D8:D9"/>
    <mergeCell ref="E8:E9"/>
    <mergeCell ref="B1:L1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B6:B7"/>
    <mergeCell ref="C6:C7"/>
    <mergeCell ref="D6:D7"/>
    <mergeCell ref="E6:E7"/>
    <mergeCell ref="F6:F7"/>
    <mergeCell ref="L6:L7"/>
    <mergeCell ref="F8:F9"/>
    <mergeCell ref="I8:I9"/>
    <mergeCell ref="J8:J9"/>
    <mergeCell ref="K8:K9"/>
    <mergeCell ref="L8:L9"/>
    <mergeCell ref="G8:G9"/>
    <mergeCell ref="H8:H9"/>
    <mergeCell ref="G6:G7"/>
    <mergeCell ref="H6:H7"/>
    <mergeCell ref="I6:I7"/>
    <mergeCell ref="J6:J7"/>
    <mergeCell ref="K6:K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ДС и ВРП</vt:lpstr>
      <vt:lpstr>ВРП</vt:lpstr>
      <vt:lpstr>'ДС и ВРП'!Заголовки_для_печати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Чичканова Ольга Сергеевна</dc:creator>
  <cp:lastModifiedBy>Радмир Назаров</cp:lastModifiedBy>
  <cp:lastPrinted>2017-10-05T06:52:22Z</cp:lastPrinted>
  <dcterms:created xsi:type="dcterms:W3CDTF">2016-05-04T06:08:48Z</dcterms:created>
  <dcterms:modified xsi:type="dcterms:W3CDTF">2021-08-13T11:33:01Z</dcterms:modified>
</cp:coreProperties>
</file>