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VERA\ВЕРА\Модели\Влияние показателей С-Э развития на доходы ПФ\"/>
    </mc:Choice>
  </mc:AlternateContent>
  <xr:revisionPtr revIDLastSave="0" documentId="13_ncr:1_{DC6328D8-E0F4-4994-876D-72A5059638BE}" xr6:coauthVersionLast="43" xr6:coauthVersionMax="43" xr10:uidLastSave="{00000000-0000-0000-0000-000000000000}"/>
  <bookViews>
    <workbookView xWindow="-120" yWindow="-120" windowWidth="29040" windowHeight="15840" activeTab="2" xr2:uid="{257F1749-B8AC-4B61-B205-7D7FAE72EE0B}"/>
  </bookViews>
  <sheets>
    <sheet name="РФ" sheetId="1" r:id="rId1"/>
    <sheet name="РТ" sheetId="2" r:id="rId2"/>
    <sheet name="Модель" sheetId="6" r:id="rId3"/>
    <sheet name="Насел 2019" sheetId="3" r:id="rId4"/>
    <sheet name="Насел 19-36" sheetId="4" r:id="rId5"/>
    <sheet name="Насел 2018" sheetId="5" r:id="rId6"/>
    <sheet name="Рабочая сила" sheetId="7" r:id="rId7"/>
    <sheet name="Трудовые ресурсы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" i="7" l="1"/>
  <c r="O4" i="7"/>
  <c r="B51" i="7"/>
  <c r="B50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C4" i="7"/>
  <c r="I15" i="6" l="1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E15" i="6"/>
  <c r="F15" i="6"/>
  <c r="E14" i="6"/>
  <c r="F14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CJ58" i="4" l="1"/>
  <c r="CJ55" i="4"/>
  <c r="CJ52" i="4"/>
  <c r="CJ49" i="4"/>
  <c r="CJ46" i="4"/>
  <c r="CJ43" i="4"/>
  <c r="CJ40" i="4"/>
  <c r="CJ37" i="4"/>
  <c r="CJ34" i="4"/>
  <c r="CJ31" i="4"/>
  <c r="CJ28" i="4"/>
  <c r="CJ25" i="4"/>
  <c r="CJ22" i="4"/>
  <c r="CJ19" i="4"/>
  <c r="CJ16" i="4"/>
  <c r="CJ13" i="4"/>
  <c r="CJ10" i="4"/>
  <c r="CJ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7" i="4"/>
  <c r="H16" i="6"/>
  <c r="H17" i="6" s="1"/>
  <c r="H18" i="6" s="1"/>
  <c r="H19" i="6" s="1"/>
  <c r="H15" i="6"/>
  <c r="G15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C31" i="6"/>
  <c r="B31" i="6"/>
  <c r="D31" i="6" s="1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D16" i="6" s="1"/>
  <c r="C15" i="6"/>
  <c r="B15" i="6"/>
  <c r="D15" i="6" s="1"/>
  <c r="C14" i="6"/>
  <c r="B14" i="6"/>
  <c r="D14" i="6" s="1"/>
  <c r="G40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3" i="2"/>
  <c r="C3" i="2"/>
  <c r="B4" i="2"/>
  <c r="C4" i="2"/>
  <c r="C2" i="2"/>
  <c r="B2" i="2"/>
  <c r="AY71" i="4"/>
  <c r="AZ71" i="4" s="1"/>
  <c r="AY70" i="4"/>
  <c r="AZ70" i="4" s="1"/>
  <c r="AY69" i="4"/>
  <c r="AZ69" i="4" s="1"/>
  <c r="AZ68" i="4"/>
  <c r="AZ67" i="4"/>
  <c r="AZ66" i="4"/>
  <c r="BJ18" i="4"/>
  <c r="BK21" i="4" s="1"/>
  <c r="BL24" i="4" s="1"/>
  <c r="BM27" i="4" s="1"/>
  <c r="BN30" i="4" s="1"/>
  <c r="BO33" i="4" s="1"/>
  <c r="BP36" i="4" s="1"/>
  <c r="BQ39" i="4" s="1"/>
  <c r="BR42" i="4" s="1"/>
  <c r="BS45" i="4" s="1"/>
  <c r="BT48" i="4" s="1"/>
  <c r="BU51" i="4" s="1"/>
  <c r="BV54" i="4" s="1"/>
  <c r="BW57" i="4" s="1"/>
  <c r="BX60" i="4" s="1"/>
  <c r="AN18" i="4"/>
  <c r="AO21" i="4" s="1"/>
  <c r="AP24" i="4" s="1"/>
  <c r="AQ27" i="4" s="1"/>
  <c r="AR30" i="4" s="1"/>
  <c r="AS33" i="4" s="1"/>
  <c r="AT36" i="4" s="1"/>
  <c r="AU39" i="4" s="1"/>
  <c r="AV42" i="4" s="1"/>
  <c r="AW45" i="4" s="1"/>
  <c r="AX48" i="4" s="1"/>
  <c r="AY51" i="4" s="1"/>
  <c r="AZ54" i="4" s="1"/>
  <c r="BA57" i="4" s="1"/>
  <c r="BB60" i="4" s="1"/>
  <c r="BY17" i="4"/>
  <c r="BZ20" i="4" s="1"/>
  <c r="CA23" i="4" s="1"/>
  <c r="CB26" i="4" s="1"/>
  <c r="CC29" i="4" s="1"/>
  <c r="CD32" i="4" s="1"/>
  <c r="CE35" i="4" s="1"/>
  <c r="CF38" i="4" s="1"/>
  <c r="CG41" i="4" s="1"/>
  <c r="CH44" i="4" s="1"/>
  <c r="BI17" i="4"/>
  <c r="BJ20" i="4" s="1"/>
  <c r="BK23" i="4" s="1"/>
  <c r="BL26" i="4" s="1"/>
  <c r="BM29" i="4" s="1"/>
  <c r="BN32" i="4" s="1"/>
  <c r="BO35" i="4" s="1"/>
  <c r="AS17" i="4"/>
  <c r="AT20" i="4" s="1"/>
  <c r="AU23" i="4" s="1"/>
  <c r="AV26" i="4" s="1"/>
  <c r="AW29" i="4" s="1"/>
  <c r="AX32" i="4" s="1"/>
  <c r="AY35" i="4" s="1"/>
  <c r="AZ38" i="4" s="1"/>
  <c r="BA41" i="4" s="1"/>
  <c r="BB44" i="4" s="1"/>
  <c r="BC47" i="4" s="1"/>
  <c r="BD50" i="4" s="1"/>
  <c r="BE53" i="4" s="1"/>
  <c r="BF56" i="4" s="1"/>
  <c r="BG59" i="4" s="1"/>
  <c r="CH16" i="4"/>
  <c r="BR16" i="4"/>
  <c r="BS19" i="4" s="1"/>
  <c r="BT22" i="4" s="1"/>
  <c r="BU25" i="4" s="1"/>
  <c r="BV28" i="4" s="1"/>
  <c r="BW31" i="4" s="1"/>
  <c r="BX34" i="4" s="1"/>
  <c r="BY37" i="4" s="1"/>
  <c r="BZ40" i="4" s="1"/>
  <c r="CA43" i="4" s="1"/>
  <c r="CB46" i="4" s="1"/>
  <c r="CC49" i="4" s="1"/>
  <c r="CD52" i="4" s="1"/>
  <c r="CE55" i="4" s="1"/>
  <c r="CF58" i="4" s="1"/>
  <c r="BB16" i="4"/>
  <c r="BC19" i="4" s="1"/>
  <c r="BD22" i="4" s="1"/>
  <c r="BE25" i="4" s="1"/>
  <c r="BF28" i="4" s="1"/>
  <c r="BG31" i="4" s="1"/>
  <c r="BH34" i="4" s="1"/>
  <c r="BI37" i="4" s="1"/>
  <c r="BJ40" i="4" s="1"/>
  <c r="BK43" i="4" s="1"/>
  <c r="BL46" i="4" s="1"/>
  <c r="BM49" i="4" s="1"/>
  <c r="BN52" i="4" s="1"/>
  <c r="BO55" i="4" s="1"/>
  <c r="BP58" i="4" s="1"/>
  <c r="AL16" i="4"/>
  <c r="AM19" i="4" s="1"/>
  <c r="AN22" i="4" s="1"/>
  <c r="AO25" i="4" s="1"/>
  <c r="AP28" i="4" s="1"/>
  <c r="AQ31" i="4" s="1"/>
  <c r="AR34" i="4" s="1"/>
  <c r="AS37" i="4" s="1"/>
  <c r="AT40" i="4" s="1"/>
  <c r="AU43" i="4" s="1"/>
  <c r="AV46" i="4" s="1"/>
  <c r="AW49" i="4" s="1"/>
  <c r="AX52" i="4" s="1"/>
  <c r="AY55" i="4" s="1"/>
  <c r="AZ58" i="4" s="1"/>
  <c r="V16" i="4"/>
  <c r="W19" i="4" s="1"/>
  <c r="X22" i="4" s="1"/>
  <c r="Y25" i="4" s="1"/>
  <c r="Z28" i="4" s="1"/>
  <c r="AA31" i="4" s="1"/>
  <c r="AB34" i="4" s="1"/>
  <c r="AC37" i="4" s="1"/>
  <c r="AD40" i="4" s="1"/>
  <c r="AE43" i="4" s="1"/>
  <c r="AF46" i="4" s="1"/>
  <c r="AG49" i="4" s="1"/>
  <c r="AH52" i="4" s="1"/>
  <c r="AI55" i="4" s="1"/>
  <c r="AJ58" i="4" s="1"/>
  <c r="F16" i="4"/>
  <c r="G19" i="4" s="1"/>
  <c r="H22" i="4" s="1"/>
  <c r="I25" i="4" s="1"/>
  <c r="J28" i="4" s="1"/>
  <c r="K31" i="4" s="1"/>
  <c r="L34" i="4" s="1"/>
  <c r="M37" i="4" s="1"/>
  <c r="N40" i="4" s="1"/>
  <c r="O43" i="4" s="1"/>
  <c r="P46" i="4" s="1"/>
  <c r="Q49" i="4" s="1"/>
  <c r="R52" i="4" s="1"/>
  <c r="S55" i="4" s="1"/>
  <c r="T58" i="4" s="1"/>
  <c r="C13" i="4"/>
  <c r="D16" i="4" s="1"/>
  <c r="E19" i="4" s="1"/>
  <c r="F22" i="4" s="1"/>
  <c r="G25" i="4" s="1"/>
  <c r="H28" i="4" s="1"/>
  <c r="I31" i="4" s="1"/>
  <c r="J34" i="4" s="1"/>
  <c r="K37" i="4" s="1"/>
  <c r="L40" i="4" s="1"/>
  <c r="M43" i="4" s="1"/>
  <c r="N46" i="4" s="1"/>
  <c r="O49" i="4" s="1"/>
  <c r="P52" i="4" s="1"/>
  <c r="Q55" i="4" s="1"/>
  <c r="R58" i="4" s="1"/>
  <c r="CH12" i="4"/>
  <c r="CD12" i="4"/>
  <c r="CE15" i="4" s="1"/>
  <c r="CF18" i="4" s="1"/>
  <c r="CG21" i="4" s="1"/>
  <c r="CH24" i="4" s="1"/>
  <c r="BZ12" i="4"/>
  <c r="CA15" i="4" s="1"/>
  <c r="CB18" i="4" s="1"/>
  <c r="CC21" i="4" s="1"/>
  <c r="CD24" i="4" s="1"/>
  <c r="CE27" i="4" s="1"/>
  <c r="CF30" i="4" s="1"/>
  <c r="CG33" i="4" s="1"/>
  <c r="CH36" i="4" s="1"/>
  <c r="BV12" i="4"/>
  <c r="BW15" i="4" s="1"/>
  <c r="BX18" i="4" s="1"/>
  <c r="BY21" i="4" s="1"/>
  <c r="BZ24" i="4" s="1"/>
  <c r="CA27" i="4" s="1"/>
  <c r="CB30" i="4" s="1"/>
  <c r="CC33" i="4" s="1"/>
  <c r="CD36" i="4" s="1"/>
  <c r="CE39" i="4" s="1"/>
  <c r="CF42" i="4" s="1"/>
  <c r="CG45" i="4" s="1"/>
  <c r="CH48" i="4" s="1"/>
  <c r="BR12" i="4"/>
  <c r="BS15" i="4" s="1"/>
  <c r="BT18" i="4" s="1"/>
  <c r="BU21" i="4" s="1"/>
  <c r="BV24" i="4" s="1"/>
  <c r="BW27" i="4" s="1"/>
  <c r="BX30" i="4" s="1"/>
  <c r="BY33" i="4" s="1"/>
  <c r="BZ36" i="4" s="1"/>
  <c r="CA39" i="4" s="1"/>
  <c r="CB42" i="4" s="1"/>
  <c r="CC45" i="4" s="1"/>
  <c r="CD48" i="4" s="1"/>
  <c r="CE51" i="4" s="1"/>
  <c r="CF54" i="4" s="1"/>
  <c r="CG57" i="4" s="1"/>
  <c r="CH60" i="4" s="1"/>
  <c r="BN12" i="4"/>
  <c r="BO15" i="4" s="1"/>
  <c r="BP18" i="4" s="1"/>
  <c r="BQ21" i="4" s="1"/>
  <c r="BR24" i="4" s="1"/>
  <c r="BS27" i="4" s="1"/>
  <c r="BT30" i="4" s="1"/>
  <c r="BU33" i="4" s="1"/>
  <c r="BV36" i="4" s="1"/>
  <c r="BW39" i="4" s="1"/>
  <c r="BX42" i="4" s="1"/>
  <c r="BY45" i="4" s="1"/>
  <c r="BZ48" i="4" s="1"/>
  <c r="CA51" i="4" s="1"/>
  <c r="CB54" i="4" s="1"/>
  <c r="CC57" i="4" s="1"/>
  <c r="CD60" i="4" s="1"/>
  <c r="BJ12" i="4"/>
  <c r="BK15" i="4" s="1"/>
  <c r="BL18" i="4" s="1"/>
  <c r="BM21" i="4" s="1"/>
  <c r="BN24" i="4" s="1"/>
  <c r="BO27" i="4" s="1"/>
  <c r="BP30" i="4" s="1"/>
  <c r="BQ33" i="4" s="1"/>
  <c r="BR36" i="4" s="1"/>
  <c r="BS39" i="4" s="1"/>
  <c r="BT42" i="4" s="1"/>
  <c r="BU45" i="4" s="1"/>
  <c r="BV48" i="4" s="1"/>
  <c r="BW51" i="4" s="1"/>
  <c r="BX54" i="4" s="1"/>
  <c r="BY57" i="4" s="1"/>
  <c r="BZ60" i="4" s="1"/>
  <c r="BF12" i="4"/>
  <c r="BG15" i="4" s="1"/>
  <c r="BH18" i="4" s="1"/>
  <c r="BI21" i="4" s="1"/>
  <c r="BJ24" i="4" s="1"/>
  <c r="BB12" i="4"/>
  <c r="BC15" i="4" s="1"/>
  <c r="BD18" i="4" s="1"/>
  <c r="BE21" i="4" s="1"/>
  <c r="BF24" i="4" s="1"/>
  <c r="BG27" i="4" s="1"/>
  <c r="BH30" i="4" s="1"/>
  <c r="BI33" i="4" s="1"/>
  <c r="BJ36" i="4" s="1"/>
  <c r="AU12" i="4"/>
  <c r="AV15" i="4" s="1"/>
  <c r="AW18" i="4" s="1"/>
  <c r="AX21" i="4" s="1"/>
  <c r="AY24" i="4" s="1"/>
  <c r="AZ27" i="4" s="1"/>
  <c r="BA30" i="4" s="1"/>
  <c r="BB33" i="4" s="1"/>
  <c r="BC36" i="4" s="1"/>
  <c r="BD39" i="4" s="1"/>
  <c r="BE42" i="4" s="1"/>
  <c r="BF45" i="4" s="1"/>
  <c r="BG48" i="4" s="1"/>
  <c r="BH51" i="4" s="1"/>
  <c r="BI54" i="4" s="1"/>
  <c r="BJ57" i="4" s="1"/>
  <c r="AE12" i="4"/>
  <c r="AF15" i="4" s="1"/>
  <c r="AG18" i="4" s="1"/>
  <c r="AH21" i="4" s="1"/>
  <c r="AI24" i="4" s="1"/>
  <c r="AJ27" i="4" s="1"/>
  <c r="AK30" i="4" s="1"/>
  <c r="AL33" i="4" s="1"/>
  <c r="AM36" i="4" s="1"/>
  <c r="AN39" i="4" s="1"/>
  <c r="AO42" i="4" s="1"/>
  <c r="AP45" i="4" s="1"/>
  <c r="AQ48" i="4" s="1"/>
  <c r="AR51" i="4" s="1"/>
  <c r="AS54" i="4" s="1"/>
  <c r="AT57" i="4" s="1"/>
  <c r="AU60" i="4" s="1"/>
  <c r="W12" i="4"/>
  <c r="X15" i="4" s="1"/>
  <c r="Y18" i="4" s="1"/>
  <c r="Z21" i="4" s="1"/>
  <c r="AA24" i="4" s="1"/>
  <c r="AB27" i="4" s="1"/>
  <c r="AC30" i="4" s="1"/>
  <c r="AD33" i="4" s="1"/>
  <c r="AE36" i="4" s="1"/>
  <c r="AF39" i="4" s="1"/>
  <c r="AG42" i="4" s="1"/>
  <c r="AH45" i="4" s="1"/>
  <c r="AI48" i="4" s="1"/>
  <c r="AJ51" i="4" s="1"/>
  <c r="AK54" i="4" s="1"/>
  <c r="AL57" i="4" s="1"/>
  <c r="AM60" i="4" s="1"/>
  <c r="O12" i="4"/>
  <c r="P15" i="4" s="1"/>
  <c r="Q18" i="4" s="1"/>
  <c r="R21" i="4" s="1"/>
  <c r="G12" i="4"/>
  <c r="H15" i="4" s="1"/>
  <c r="I18" i="4" s="1"/>
  <c r="J21" i="4" s="1"/>
  <c r="K24" i="4" s="1"/>
  <c r="L27" i="4" s="1"/>
  <c r="M30" i="4" s="1"/>
  <c r="N33" i="4" s="1"/>
  <c r="O36" i="4" s="1"/>
  <c r="P39" i="4" s="1"/>
  <c r="Q42" i="4" s="1"/>
  <c r="R45" i="4" s="1"/>
  <c r="CE11" i="4"/>
  <c r="CF14" i="4" s="1"/>
  <c r="CG17" i="4" s="1"/>
  <c r="CH20" i="4" s="1"/>
  <c r="CA11" i="4"/>
  <c r="CB14" i="4" s="1"/>
  <c r="CC17" i="4" s="1"/>
  <c r="CD20" i="4" s="1"/>
  <c r="CE23" i="4" s="1"/>
  <c r="CF26" i="4" s="1"/>
  <c r="CG29" i="4" s="1"/>
  <c r="CH32" i="4" s="1"/>
  <c r="BW11" i="4"/>
  <c r="BX14" i="4" s="1"/>
  <c r="BS11" i="4"/>
  <c r="BT14" i="4" s="1"/>
  <c r="BU17" i="4" s="1"/>
  <c r="BV20" i="4" s="1"/>
  <c r="BW23" i="4" s="1"/>
  <c r="BX26" i="4" s="1"/>
  <c r="BY29" i="4" s="1"/>
  <c r="BZ32" i="4" s="1"/>
  <c r="CA35" i="4" s="1"/>
  <c r="CB38" i="4" s="1"/>
  <c r="CC41" i="4" s="1"/>
  <c r="CD44" i="4" s="1"/>
  <c r="CE47" i="4" s="1"/>
  <c r="CF50" i="4" s="1"/>
  <c r="CG53" i="4" s="1"/>
  <c r="CH56" i="4" s="1"/>
  <c r="BO11" i="4"/>
  <c r="BP14" i="4" s="1"/>
  <c r="BQ17" i="4" s="1"/>
  <c r="BR20" i="4" s="1"/>
  <c r="BS23" i="4" s="1"/>
  <c r="BT26" i="4" s="1"/>
  <c r="BU29" i="4" s="1"/>
  <c r="BV32" i="4" s="1"/>
  <c r="BW35" i="4" s="1"/>
  <c r="BX38" i="4" s="1"/>
  <c r="BY41" i="4" s="1"/>
  <c r="BZ44" i="4" s="1"/>
  <c r="CA47" i="4" s="1"/>
  <c r="CB50" i="4" s="1"/>
  <c r="CC53" i="4" s="1"/>
  <c r="CD56" i="4" s="1"/>
  <c r="CE59" i="4" s="1"/>
  <c r="BK11" i="4"/>
  <c r="BL14" i="4" s="1"/>
  <c r="BM17" i="4" s="1"/>
  <c r="BN20" i="4" s="1"/>
  <c r="BO23" i="4" s="1"/>
  <c r="BG11" i="4"/>
  <c r="BH14" i="4" s="1"/>
  <c r="BC11" i="4"/>
  <c r="BD14" i="4" s="1"/>
  <c r="BE17" i="4" s="1"/>
  <c r="BF20" i="4" s="1"/>
  <c r="BG23" i="4" s="1"/>
  <c r="BH26" i="4" s="1"/>
  <c r="BI29" i="4" s="1"/>
  <c r="BJ32" i="4" s="1"/>
  <c r="BK35" i="4" s="1"/>
  <c r="BL38" i="4" s="1"/>
  <c r="BM41" i="4" s="1"/>
  <c r="BN44" i="4" s="1"/>
  <c r="BO47" i="4" s="1"/>
  <c r="AY11" i="4"/>
  <c r="AZ14" i="4" s="1"/>
  <c r="BA17" i="4" s="1"/>
  <c r="BB20" i="4" s="1"/>
  <c r="BC23" i="4" s="1"/>
  <c r="BD26" i="4" s="1"/>
  <c r="BE29" i="4" s="1"/>
  <c r="BF32" i="4" s="1"/>
  <c r="BG35" i="4" s="1"/>
  <c r="BH38" i="4" s="1"/>
  <c r="BI41" i="4" s="1"/>
  <c r="BJ44" i="4" s="1"/>
  <c r="BK47" i="4" s="1"/>
  <c r="BL50" i="4" s="1"/>
  <c r="BM53" i="4" s="1"/>
  <c r="BN56" i="4" s="1"/>
  <c r="BO59" i="4" s="1"/>
  <c r="AU11" i="4"/>
  <c r="AV14" i="4" s="1"/>
  <c r="AW17" i="4" s="1"/>
  <c r="AX20" i="4" s="1"/>
  <c r="AY23" i="4" s="1"/>
  <c r="AZ26" i="4" s="1"/>
  <c r="BA29" i="4" s="1"/>
  <c r="BB32" i="4" s="1"/>
  <c r="BC35" i="4" s="1"/>
  <c r="BD38" i="4" s="1"/>
  <c r="BE41" i="4" s="1"/>
  <c r="BF44" i="4" s="1"/>
  <c r="BG47" i="4" s="1"/>
  <c r="BH50" i="4" s="1"/>
  <c r="BI53" i="4" s="1"/>
  <c r="BJ56" i="4" s="1"/>
  <c r="BK59" i="4" s="1"/>
  <c r="AQ11" i="4"/>
  <c r="AR14" i="4" s="1"/>
  <c r="AM11" i="4"/>
  <c r="AN14" i="4" s="1"/>
  <c r="AO17" i="4" s="1"/>
  <c r="AP20" i="4" s="1"/>
  <c r="AQ23" i="4" s="1"/>
  <c r="AR26" i="4" s="1"/>
  <c r="AS29" i="4" s="1"/>
  <c r="AT32" i="4" s="1"/>
  <c r="AU35" i="4" s="1"/>
  <c r="AV38" i="4" s="1"/>
  <c r="AW41" i="4" s="1"/>
  <c r="AX44" i="4" s="1"/>
  <c r="AY47" i="4" s="1"/>
  <c r="AZ50" i="4" s="1"/>
  <c r="BA53" i="4" s="1"/>
  <c r="BB56" i="4" s="1"/>
  <c r="BC59" i="4" s="1"/>
  <c r="AE11" i="4"/>
  <c r="AF14" i="4" s="1"/>
  <c r="AG17" i="4" s="1"/>
  <c r="AH20" i="4" s="1"/>
  <c r="AI23" i="4" s="1"/>
  <c r="AJ26" i="4" s="1"/>
  <c r="AK29" i="4" s="1"/>
  <c r="AL32" i="4" s="1"/>
  <c r="AM35" i="4" s="1"/>
  <c r="AN38" i="4" s="1"/>
  <c r="AO41" i="4" s="1"/>
  <c r="AP44" i="4" s="1"/>
  <c r="AQ47" i="4" s="1"/>
  <c r="AR50" i="4" s="1"/>
  <c r="AS53" i="4" s="1"/>
  <c r="AT56" i="4" s="1"/>
  <c r="AU59" i="4" s="1"/>
  <c r="W11" i="4"/>
  <c r="X14" i="4" s="1"/>
  <c r="Y17" i="4" s="1"/>
  <c r="Z20" i="4" s="1"/>
  <c r="AA23" i="4" s="1"/>
  <c r="AB26" i="4" s="1"/>
  <c r="AC29" i="4" s="1"/>
  <c r="AD32" i="4" s="1"/>
  <c r="AE35" i="4" s="1"/>
  <c r="AF38" i="4" s="1"/>
  <c r="AG41" i="4" s="1"/>
  <c r="AH44" i="4" s="1"/>
  <c r="AI47" i="4" s="1"/>
  <c r="AJ50" i="4" s="1"/>
  <c r="AK53" i="4" s="1"/>
  <c r="AL56" i="4" s="1"/>
  <c r="AM59" i="4" s="1"/>
  <c r="O11" i="4"/>
  <c r="P14" i="4" s="1"/>
  <c r="Q17" i="4" s="1"/>
  <c r="R20" i="4" s="1"/>
  <c r="G11" i="4"/>
  <c r="H14" i="4" s="1"/>
  <c r="I17" i="4" s="1"/>
  <c r="J20" i="4" s="1"/>
  <c r="K23" i="4" s="1"/>
  <c r="L26" i="4" s="1"/>
  <c r="M29" i="4" s="1"/>
  <c r="N32" i="4" s="1"/>
  <c r="O35" i="4" s="1"/>
  <c r="P38" i="4" s="1"/>
  <c r="Q41" i="4" s="1"/>
  <c r="R44" i="4" s="1"/>
  <c r="CA10" i="4"/>
  <c r="CB13" i="4" s="1"/>
  <c r="CC16" i="4" s="1"/>
  <c r="CD19" i="4" s="1"/>
  <c r="CE22" i="4" s="1"/>
  <c r="CF25" i="4" s="1"/>
  <c r="CG28" i="4" s="1"/>
  <c r="CH31" i="4" s="1"/>
  <c r="BS10" i="4"/>
  <c r="BT13" i="4" s="1"/>
  <c r="BU16" i="4" s="1"/>
  <c r="BV19" i="4" s="1"/>
  <c r="BW22" i="4" s="1"/>
  <c r="BX25" i="4" s="1"/>
  <c r="BY28" i="4" s="1"/>
  <c r="BZ31" i="4" s="1"/>
  <c r="CA34" i="4" s="1"/>
  <c r="CB37" i="4" s="1"/>
  <c r="CC40" i="4" s="1"/>
  <c r="CD43" i="4" s="1"/>
  <c r="CE46" i="4" s="1"/>
  <c r="CF49" i="4" s="1"/>
  <c r="CG52" i="4" s="1"/>
  <c r="CH55" i="4" s="1"/>
  <c r="BK10" i="4"/>
  <c r="BL13" i="4" s="1"/>
  <c r="BM16" i="4" s="1"/>
  <c r="BN19" i="4" s="1"/>
  <c r="BO22" i="4" s="1"/>
  <c r="BP25" i="4" s="1"/>
  <c r="BQ28" i="4" s="1"/>
  <c r="BR31" i="4" s="1"/>
  <c r="BS34" i="4" s="1"/>
  <c r="BT37" i="4" s="1"/>
  <c r="BU40" i="4" s="1"/>
  <c r="BV43" i="4" s="1"/>
  <c r="BW46" i="4" s="1"/>
  <c r="BX49" i="4" s="1"/>
  <c r="BY52" i="4" s="1"/>
  <c r="BZ55" i="4" s="1"/>
  <c r="CA58" i="4" s="1"/>
  <c r="BC10" i="4"/>
  <c r="BD13" i="4" s="1"/>
  <c r="BE16" i="4" s="1"/>
  <c r="BF19" i="4" s="1"/>
  <c r="BG22" i="4" s="1"/>
  <c r="BH25" i="4" s="1"/>
  <c r="BI28" i="4" s="1"/>
  <c r="BJ31" i="4" s="1"/>
  <c r="BK34" i="4" s="1"/>
  <c r="BL37" i="4" s="1"/>
  <c r="BM40" i="4" s="1"/>
  <c r="BN43" i="4" s="1"/>
  <c r="BO46" i="4" s="1"/>
  <c r="BP49" i="4" s="1"/>
  <c r="BQ52" i="4" s="1"/>
  <c r="BR55" i="4" s="1"/>
  <c r="BS58" i="4" s="1"/>
  <c r="AU10" i="4"/>
  <c r="AV13" i="4" s="1"/>
  <c r="AW16" i="4" s="1"/>
  <c r="AX19" i="4" s="1"/>
  <c r="AY22" i="4" s="1"/>
  <c r="AZ25" i="4" s="1"/>
  <c r="BA28" i="4" s="1"/>
  <c r="BB31" i="4" s="1"/>
  <c r="BC34" i="4" s="1"/>
  <c r="BD37" i="4" s="1"/>
  <c r="BE40" i="4" s="1"/>
  <c r="BF43" i="4" s="1"/>
  <c r="BG46" i="4" s="1"/>
  <c r="BH49" i="4" s="1"/>
  <c r="BI52" i="4" s="1"/>
  <c r="BJ55" i="4" s="1"/>
  <c r="BK58" i="4" s="1"/>
  <c r="AM10" i="4"/>
  <c r="AN13" i="4" s="1"/>
  <c r="AO16" i="4" s="1"/>
  <c r="AP19" i="4" s="1"/>
  <c r="AQ22" i="4" s="1"/>
  <c r="AR25" i="4" s="1"/>
  <c r="AS28" i="4" s="1"/>
  <c r="AT31" i="4" s="1"/>
  <c r="AU34" i="4" s="1"/>
  <c r="AV37" i="4" s="1"/>
  <c r="AW40" i="4" s="1"/>
  <c r="AX43" i="4" s="1"/>
  <c r="AY46" i="4" s="1"/>
  <c r="AZ49" i="4" s="1"/>
  <c r="BA52" i="4" s="1"/>
  <c r="BB55" i="4" s="1"/>
  <c r="BC58" i="4" s="1"/>
  <c r="AE10" i="4"/>
  <c r="AF13" i="4" s="1"/>
  <c r="AG16" i="4" s="1"/>
  <c r="AH19" i="4" s="1"/>
  <c r="AI22" i="4" s="1"/>
  <c r="AJ25" i="4" s="1"/>
  <c r="AK28" i="4" s="1"/>
  <c r="AL31" i="4" s="1"/>
  <c r="AM34" i="4" s="1"/>
  <c r="AN37" i="4" s="1"/>
  <c r="AO40" i="4" s="1"/>
  <c r="AP43" i="4" s="1"/>
  <c r="AQ46" i="4" s="1"/>
  <c r="AR49" i="4" s="1"/>
  <c r="AS52" i="4" s="1"/>
  <c r="AT55" i="4" s="1"/>
  <c r="AU58" i="4" s="1"/>
  <c r="W10" i="4"/>
  <c r="X13" i="4" s="1"/>
  <c r="Y16" i="4" s="1"/>
  <c r="Z19" i="4" s="1"/>
  <c r="AA22" i="4" s="1"/>
  <c r="AB25" i="4" s="1"/>
  <c r="AC28" i="4" s="1"/>
  <c r="AD31" i="4" s="1"/>
  <c r="AE34" i="4" s="1"/>
  <c r="AF37" i="4" s="1"/>
  <c r="AG40" i="4" s="1"/>
  <c r="AH43" i="4" s="1"/>
  <c r="AI46" i="4" s="1"/>
  <c r="AJ49" i="4" s="1"/>
  <c r="AK52" i="4" s="1"/>
  <c r="AL55" i="4" s="1"/>
  <c r="AM58" i="4" s="1"/>
  <c r="O10" i="4"/>
  <c r="P13" i="4" s="1"/>
  <c r="Q16" i="4" s="1"/>
  <c r="R19" i="4" s="1"/>
  <c r="S22" i="4" s="1"/>
  <c r="T25" i="4" s="1"/>
  <c r="U28" i="4" s="1"/>
  <c r="V31" i="4" s="1"/>
  <c r="W34" i="4" s="1"/>
  <c r="X37" i="4" s="1"/>
  <c r="Y40" i="4" s="1"/>
  <c r="Z43" i="4" s="1"/>
  <c r="AA46" i="4" s="1"/>
  <c r="AB49" i="4" s="1"/>
  <c r="AC52" i="4" s="1"/>
  <c r="AD55" i="4" s="1"/>
  <c r="AE58" i="4" s="1"/>
  <c r="G10" i="4"/>
  <c r="H13" i="4" s="1"/>
  <c r="I16" i="4" s="1"/>
  <c r="J19" i="4" s="1"/>
  <c r="K22" i="4" s="1"/>
  <c r="L25" i="4" s="1"/>
  <c r="M28" i="4" s="1"/>
  <c r="N31" i="4" s="1"/>
  <c r="O34" i="4" s="1"/>
  <c r="P37" i="4" s="1"/>
  <c r="Q40" i="4" s="1"/>
  <c r="R43" i="4" s="1"/>
  <c r="S46" i="4" s="1"/>
  <c r="T49" i="4" s="1"/>
  <c r="U52" i="4" s="1"/>
  <c r="V55" i="4" s="1"/>
  <c r="W58" i="4" s="1"/>
  <c r="CM9" i="4"/>
  <c r="CI12" i="4" s="1"/>
  <c r="CI15" i="4" s="1"/>
  <c r="CI18" i="4" s="1"/>
  <c r="CI21" i="4" s="1"/>
  <c r="CI24" i="4" s="1"/>
  <c r="CI27" i="4" s="1"/>
  <c r="CI30" i="4" s="1"/>
  <c r="CI33" i="4" s="1"/>
  <c r="CI36" i="4" s="1"/>
  <c r="CI39" i="4" s="1"/>
  <c r="CI42" i="4" s="1"/>
  <c r="CI45" i="4" s="1"/>
  <c r="CI48" i="4" s="1"/>
  <c r="CI51" i="4" s="1"/>
  <c r="CI54" i="4" s="1"/>
  <c r="CI57" i="4" s="1"/>
  <c r="CI60" i="4" s="1"/>
  <c r="CI9" i="4"/>
  <c r="AY74" i="4" s="1"/>
  <c r="AZ74" i="4" s="1"/>
  <c r="CH9" i="4"/>
  <c r="CG9" i="4"/>
  <c r="CF9" i="4"/>
  <c r="CG12" i="4" s="1"/>
  <c r="CH15" i="4" s="1"/>
  <c r="CE9" i="4"/>
  <c r="CF12" i="4" s="1"/>
  <c r="CG15" i="4" s="1"/>
  <c r="CH18" i="4" s="1"/>
  <c r="CD9" i="4"/>
  <c r="CE12" i="4" s="1"/>
  <c r="CF15" i="4" s="1"/>
  <c r="CG18" i="4" s="1"/>
  <c r="CH21" i="4" s="1"/>
  <c r="CC9" i="4"/>
  <c r="CB9" i="4"/>
  <c r="CC12" i="4" s="1"/>
  <c r="CD15" i="4" s="1"/>
  <c r="CE18" i="4" s="1"/>
  <c r="CF21" i="4" s="1"/>
  <c r="CG24" i="4" s="1"/>
  <c r="CH27" i="4" s="1"/>
  <c r="CA9" i="4"/>
  <c r="CB12" i="4" s="1"/>
  <c r="CC15" i="4" s="1"/>
  <c r="CD18" i="4" s="1"/>
  <c r="CE21" i="4" s="1"/>
  <c r="CF24" i="4" s="1"/>
  <c r="CG27" i="4" s="1"/>
  <c r="CH30" i="4" s="1"/>
  <c r="BZ9" i="4"/>
  <c r="CA12" i="4" s="1"/>
  <c r="CB15" i="4" s="1"/>
  <c r="CC18" i="4" s="1"/>
  <c r="CD21" i="4" s="1"/>
  <c r="CE24" i="4" s="1"/>
  <c r="CF27" i="4" s="1"/>
  <c r="CG30" i="4" s="1"/>
  <c r="CH33" i="4" s="1"/>
  <c r="BY9" i="4"/>
  <c r="BX9" i="4"/>
  <c r="BY12" i="4" s="1"/>
  <c r="BZ15" i="4" s="1"/>
  <c r="CA18" i="4" s="1"/>
  <c r="CB21" i="4" s="1"/>
  <c r="CC24" i="4" s="1"/>
  <c r="CD27" i="4" s="1"/>
  <c r="CE30" i="4" s="1"/>
  <c r="CF33" i="4" s="1"/>
  <c r="CG36" i="4" s="1"/>
  <c r="CH39" i="4" s="1"/>
  <c r="BW9" i="4"/>
  <c r="BX12" i="4" s="1"/>
  <c r="BY15" i="4" s="1"/>
  <c r="BZ18" i="4" s="1"/>
  <c r="CA21" i="4" s="1"/>
  <c r="CB24" i="4" s="1"/>
  <c r="CC27" i="4" s="1"/>
  <c r="CD30" i="4" s="1"/>
  <c r="CE33" i="4" s="1"/>
  <c r="CF36" i="4" s="1"/>
  <c r="CG39" i="4" s="1"/>
  <c r="CH42" i="4" s="1"/>
  <c r="BV9" i="4"/>
  <c r="BW12" i="4" s="1"/>
  <c r="BX15" i="4" s="1"/>
  <c r="BY18" i="4" s="1"/>
  <c r="BZ21" i="4" s="1"/>
  <c r="CA24" i="4" s="1"/>
  <c r="CB27" i="4" s="1"/>
  <c r="CC30" i="4" s="1"/>
  <c r="CD33" i="4" s="1"/>
  <c r="CE36" i="4" s="1"/>
  <c r="CF39" i="4" s="1"/>
  <c r="CG42" i="4" s="1"/>
  <c r="CH45" i="4" s="1"/>
  <c r="BU9" i="4"/>
  <c r="BT9" i="4"/>
  <c r="BU12" i="4" s="1"/>
  <c r="BV15" i="4" s="1"/>
  <c r="BW18" i="4" s="1"/>
  <c r="BX21" i="4" s="1"/>
  <c r="BY24" i="4" s="1"/>
  <c r="BZ27" i="4" s="1"/>
  <c r="CA30" i="4" s="1"/>
  <c r="CB33" i="4" s="1"/>
  <c r="CC36" i="4" s="1"/>
  <c r="CD39" i="4" s="1"/>
  <c r="CE42" i="4" s="1"/>
  <c r="CF45" i="4" s="1"/>
  <c r="CG48" i="4" s="1"/>
  <c r="CH51" i="4" s="1"/>
  <c r="BS9" i="4"/>
  <c r="BT12" i="4" s="1"/>
  <c r="BU15" i="4" s="1"/>
  <c r="BV18" i="4" s="1"/>
  <c r="BW21" i="4" s="1"/>
  <c r="BX24" i="4" s="1"/>
  <c r="BY27" i="4" s="1"/>
  <c r="BZ30" i="4" s="1"/>
  <c r="CA33" i="4" s="1"/>
  <c r="CB36" i="4" s="1"/>
  <c r="CC39" i="4" s="1"/>
  <c r="CD42" i="4" s="1"/>
  <c r="CE45" i="4" s="1"/>
  <c r="CF48" i="4" s="1"/>
  <c r="CG51" i="4" s="1"/>
  <c r="CH54" i="4" s="1"/>
  <c r="BR9" i="4"/>
  <c r="BS12" i="4" s="1"/>
  <c r="BT15" i="4" s="1"/>
  <c r="BU18" i="4" s="1"/>
  <c r="BV21" i="4" s="1"/>
  <c r="BW24" i="4" s="1"/>
  <c r="BX27" i="4" s="1"/>
  <c r="BY30" i="4" s="1"/>
  <c r="BZ33" i="4" s="1"/>
  <c r="CA36" i="4" s="1"/>
  <c r="CB39" i="4" s="1"/>
  <c r="CC42" i="4" s="1"/>
  <c r="CD45" i="4" s="1"/>
  <c r="CE48" i="4" s="1"/>
  <c r="CF51" i="4" s="1"/>
  <c r="CG54" i="4" s="1"/>
  <c r="CH57" i="4" s="1"/>
  <c r="BQ9" i="4"/>
  <c r="BP9" i="4"/>
  <c r="BQ12" i="4" s="1"/>
  <c r="BR15" i="4" s="1"/>
  <c r="BS18" i="4" s="1"/>
  <c r="BT21" i="4" s="1"/>
  <c r="BU24" i="4" s="1"/>
  <c r="BV27" i="4" s="1"/>
  <c r="BW30" i="4" s="1"/>
  <c r="BX33" i="4" s="1"/>
  <c r="BY36" i="4" s="1"/>
  <c r="BZ39" i="4" s="1"/>
  <c r="CA42" i="4" s="1"/>
  <c r="CB45" i="4" s="1"/>
  <c r="CC48" i="4" s="1"/>
  <c r="CD51" i="4" s="1"/>
  <c r="CE54" i="4" s="1"/>
  <c r="CF57" i="4" s="1"/>
  <c r="CG60" i="4" s="1"/>
  <c r="BO9" i="4"/>
  <c r="BP12" i="4" s="1"/>
  <c r="BQ15" i="4" s="1"/>
  <c r="BR18" i="4" s="1"/>
  <c r="BS21" i="4" s="1"/>
  <c r="BT24" i="4" s="1"/>
  <c r="BU27" i="4" s="1"/>
  <c r="BV30" i="4" s="1"/>
  <c r="BW33" i="4" s="1"/>
  <c r="BX36" i="4" s="1"/>
  <c r="BY39" i="4" s="1"/>
  <c r="BZ42" i="4" s="1"/>
  <c r="CA45" i="4" s="1"/>
  <c r="CB48" i="4" s="1"/>
  <c r="CC51" i="4" s="1"/>
  <c r="CD54" i="4" s="1"/>
  <c r="CE57" i="4" s="1"/>
  <c r="CF60" i="4" s="1"/>
  <c r="BN9" i="4"/>
  <c r="BO12" i="4" s="1"/>
  <c r="BP15" i="4" s="1"/>
  <c r="BQ18" i="4" s="1"/>
  <c r="BR21" i="4" s="1"/>
  <c r="BS24" i="4" s="1"/>
  <c r="BT27" i="4" s="1"/>
  <c r="BU30" i="4" s="1"/>
  <c r="BV33" i="4" s="1"/>
  <c r="BW36" i="4" s="1"/>
  <c r="BX39" i="4" s="1"/>
  <c r="BY42" i="4" s="1"/>
  <c r="BZ45" i="4" s="1"/>
  <c r="CA48" i="4" s="1"/>
  <c r="CB51" i="4" s="1"/>
  <c r="CC54" i="4" s="1"/>
  <c r="CD57" i="4" s="1"/>
  <c r="CE60" i="4" s="1"/>
  <c r="BM9" i="4"/>
  <c r="BL9" i="4"/>
  <c r="BM12" i="4" s="1"/>
  <c r="BN15" i="4" s="1"/>
  <c r="BO18" i="4" s="1"/>
  <c r="BP21" i="4" s="1"/>
  <c r="BQ24" i="4" s="1"/>
  <c r="BR27" i="4" s="1"/>
  <c r="BS30" i="4" s="1"/>
  <c r="BT33" i="4" s="1"/>
  <c r="BU36" i="4" s="1"/>
  <c r="BV39" i="4" s="1"/>
  <c r="BW42" i="4" s="1"/>
  <c r="BX45" i="4" s="1"/>
  <c r="BY48" i="4" s="1"/>
  <c r="BZ51" i="4" s="1"/>
  <c r="CA54" i="4" s="1"/>
  <c r="CB57" i="4" s="1"/>
  <c r="CC60" i="4" s="1"/>
  <c r="BK9" i="4"/>
  <c r="BL12" i="4" s="1"/>
  <c r="BM15" i="4" s="1"/>
  <c r="BN18" i="4" s="1"/>
  <c r="BO21" i="4" s="1"/>
  <c r="BP24" i="4" s="1"/>
  <c r="BQ27" i="4" s="1"/>
  <c r="BR30" i="4" s="1"/>
  <c r="BS33" i="4" s="1"/>
  <c r="BT36" i="4" s="1"/>
  <c r="BU39" i="4" s="1"/>
  <c r="BV42" i="4" s="1"/>
  <c r="BW45" i="4" s="1"/>
  <c r="BX48" i="4" s="1"/>
  <c r="BY51" i="4" s="1"/>
  <c r="BZ54" i="4" s="1"/>
  <c r="CA57" i="4" s="1"/>
  <c r="CB60" i="4" s="1"/>
  <c r="BJ9" i="4"/>
  <c r="BK12" i="4" s="1"/>
  <c r="BL15" i="4" s="1"/>
  <c r="BM18" i="4" s="1"/>
  <c r="BN21" i="4" s="1"/>
  <c r="BO24" i="4" s="1"/>
  <c r="BP27" i="4" s="1"/>
  <c r="BQ30" i="4" s="1"/>
  <c r="BR33" i="4" s="1"/>
  <c r="BS36" i="4" s="1"/>
  <c r="BT39" i="4" s="1"/>
  <c r="BU42" i="4" s="1"/>
  <c r="BV45" i="4" s="1"/>
  <c r="BW48" i="4" s="1"/>
  <c r="BX51" i="4" s="1"/>
  <c r="BY54" i="4" s="1"/>
  <c r="BZ57" i="4" s="1"/>
  <c r="CA60" i="4" s="1"/>
  <c r="BI9" i="4"/>
  <c r="BH9" i="4"/>
  <c r="BI12" i="4" s="1"/>
  <c r="BJ15" i="4" s="1"/>
  <c r="BK18" i="4" s="1"/>
  <c r="BL21" i="4" s="1"/>
  <c r="BM24" i="4" s="1"/>
  <c r="BN27" i="4" s="1"/>
  <c r="BO30" i="4" s="1"/>
  <c r="BP33" i="4" s="1"/>
  <c r="BQ36" i="4" s="1"/>
  <c r="BR39" i="4" s="1"/>
  <c r="BS42" i="4" s="1"/>
  <c r="BT45" i="4" s="1"/>
  <c r="BU48" i="4" s="1"/>
  <c r="BV51" i="4" s="1"/>
  <c r="BW54" i="4" s="1"/>
  <c r="BX57" i="4" s="1"/>
  <c r="BY60" i="4" s="1"/>
  <c r="BG9" i="4"/>
  <c r="BH12" i="4" s="1"/>
  <c r="BI15" i="4" s="1"/>
  <c r="BF9" i="4"/>
  <c r="BG12" i="4" s="1"/>
  <c r="BE9" i="4"/>
  <c r="BD9" i="4"/>
  <c r="BE12" i="4" s="1"/>
  <c r="BF15" i="4" s="1"/>
  <c r="BG18" i="4" s="1"/>
  <c r="BH21" i="4" s="1"/>
  <c r="BI24" i="4" s="1"/>
  <c r="BJ27" i="4" s="1"/>
  <c r="BC9" i="4"/>
  <c r="BD12" i="4" s="1"/>
  <c r="BE15" i="4" s="1"/>
  <c r="BF18" i="4" s="1"/>
  <c r="BG21" i="4" s="1"/>
  <c r="BH24" i="4" s="1"/>
  <c r="BI27" i="4" s="1"/>
  <c r="BJ30" i="4" s="1"/>
  <c r="BB9" i="4"/>
  <c r="BC12" i="4" s="1"/>
  <c r="BD15" i="4" s="1"/>
  <c r="BE18" i="4" s="1"/>
  <c r="BF21" i="4" s="1"/>
  <c r="BG24" i="4" s="1"/>
  <c r="BH27" i="4" s="1"/>
  <c r="BI30" i="4" s="1"/>
  <c r="BJ33" i="4" s="1"/>
  <c r="BA9" i="4"/>
  <c r="AZ9" i="4"/>
  <c r="BA12" i="4" s="1"/>
  <c r="BB15" i="4" s="1"/>
  <c r="BC18" i="4" s="1"/>
  <c r="BD21" i="4" s="1"/>
  <c r="BE24" i="4" s="1"/>
  <c r="BF27" i="4" s="1"/>
  <c r="BG30" i="4" s="1"/>
  <c r="BH33" i="4" s="1"/>
  <c r="BI36" i="4" s="1"/>
  <c r="BJ39" i="4" s="1"/>
  <c r="AY9" i="4"/>
  <c r="AZ12" i="4" s="1"/>
  <c r="BA15" i="4" s="1"/>
  <c r="BB18" i="4" s="1"/>
  <c r="BC21" i="4" s="1"/>
  <c r="BD24" i="4" s="1"/>
  <c r="BE27" i="4" s="1"/>
  <c r="BF30" i="4" s="1"/>
  <c r="BG33" i="4" s="1"/>
  <c r="BH36" i="4" s="1"/>
  <c r="BI39" i="4" s="1"/>
  <c r="BJ42" i="4" s="1"/>
  <c r="AX9" i="4"/>
  <c r="AY12" i="4" s="1"/>
  <c r="AZ15" i="4" s="1"/>
  <c r="BA18" i="4" s="1"/>
  <c r="BB21" i="4" s="1"/>
  <c r="BC24" i="4" s="1"/>
  <c r="BD27" i="4" s="1"/>
  <c r="BE30" i="4" s="1"/>
  <c r="BF33" i="4" s="1"/>
  <c r="BG36" i="4" s="1"/>
  <c r="BH39" i="4" s="1"/>
  <c r="BI42" i="4" s="1"/>
  <c r="BJ45" i="4" s="1"/>
  <c r="AW9" i="4"/>
  <c r="AX12" i="4" s="1"/>
  <c r="AY15" i="4" s="1"/>
  <c r="AZ18" i="4" s="1"/>
  <c r="BA21" i="4" s="1"/>
  <c r="BB24" i="4" s="1"/>
  <c r="BC27" i="4" s="1"/>
  <c r="BD30" i="4" s="1"/>
  <c r="BE33" i="4" s="1"/>
  <c r="BF36" i="4" s="1"/>
  <c r="BG39" i="4" s="1"/>
  <c r="BH42" i="4" s="1"/>
  <c r="BI45" i="4" s="1"/>
  <c r="BJ48" i="4" s="1"/>
  <c r="AV9" i="4"/>
  <c r="AW12" i="4" s="1"/>
  <c r="AX15" i="4" s="1"/>
  <c r="AY18" i="4" s="1"/>
  <c r="AZ21" i="4" s="1"/>
  <c r="BA24" i="4" s="1"/>
  <c r="BB27" i="4" s="1"/>
  <c r="BC30" i="4" s="1"/>
  <c r="BD33" i="4" s="1"/>
  <c r="BE36" i="4" s="1"/>
  <c r="BF39" i="4" s="1"/>
  <c r="BG42" i="4" s="1"/>
  <c r="BH45" i="4" s="1"/>
  <c r="BI48" i="4" s="1"/>
  <c r="BJ51" i="4" s="1"/>
  <c r="AU9" i="4"/>
  <c r="AV12" i="4" s="1"/>
  <c r="AW15" i="4" s="1"/>
  <c r="AX18" i="4" s="1"/>
  <c r="AY21" i="4" s="1"/>
  <c r="AZ24" i="4" s="1"/>
  <c r="BA27" i="4" s="1"/>
  <c r="BB30" i="4" s="1"/>
  <c r="BC33" i="4" s="1"/>
  <c r="BD36" i="4" s="1"/>
  <c r="BE39" i="4" s="1"/>
  <c r="BF42" i="4" s="1"/>
  <c r="BG45" i="4" s="1"/>
  <c r="BH48" i="4" s="1"/>
  <c r="BI51" i="4" s="1"/>
  <c r="BJ54" i="4" s="1"/>
  <c r="AT9" i="4"/>
  <c r="AS9" i="4"/>
  <c r="AT12" i="4" s="1"/>
  <c r="AU15" i="4" s="1"/>
  <c r="AV18" i="4" s="1"/>
  <c r="AW21" i="4" s="1"/>
  <c r="AX24" i="4" s="1"/>
  <c r="AY27" i="4" s="1"/>
  <c r="AZ30" i="4" s="1"/>
  <c r="BA33" i="4" s="1"/>
  <c r="BB36" i="4" s="1"/>
  <c r="BC39" i="4" s="1"/>
  <c r="BD42" i="4" s="1"/>
  <c r="BE45" i="4" s="1"/>
  <c r="BF48" i="4" s="1"/>
  <c r="BG51" i="4" s="1"/>
  <c r="BH54" i="4" s="1"/>
  <c r="BI57" i="4" s="1"/>
  <c r="BJ60" i="4" s="1"/>
  <c r="AR9" i="4"/>
  <c r="AS12" i="4" s="1"/>
  <c r="AT15" i="4" s="1"/>
  <c r="AU18" i="4" s="1"/>
  <c r="AV21" i="4" s="1"/>
  <c r="AW24" i="4" s="1"/>
  <c r="AX27" i="4" s="1"/>
  <c r="AY30" i="4" s="1"/>
  <c r="AZ33" i="4" s="1"/>
  <c r="BA36" i="4" s="1"/>
  <c r="BB39" i="4" s="1"/>
  <c r="BC42" i="4" s="1"/>
  <c r="BD45" i="4" s="1"/>
  <c r="BE48" i="4" s="1"/>
  <c r="BF51" i="4" s="1"/>
  <c r="BG54" i="4" s="1"/>
  <c r="BH57" i="4" s="1"/>
  <c r="BI60" i="4" s="1"/>
  <c r="AQ9" i="4"/>
  <c r="AR12" i="4" s="1"/>
  <c r="AS15" i="4" s="1"/>
  <c r="AT18" i="4" s="1"/>
  <c r="AU21" i="4" s="1"/>
  <c r="AV24" i="4" s="1"/>
  <c r="AW27" i="4" s="1"/>
  <c r="AX30" i="4" s="1"/>
  <c r="AY33" i="4" s="1"/>
  <c r="AZ36" i="4" s="1"/>
  <c r="BA39" i="4" s="1"/>
  <c r="BB42" i="4" s="1"/>
  <c r="BC45" i="4" s="1"/>
  <c r="BD48" i="4" s="1"/>
  <c r="BE51" i="4" s="1"/>
  <c r="BF54" i="4" s="1"/>
  <c r="BG57" i="4" s="1"/>
  <c r="BH60" i="4" s="1"/>
  <c r="AP9" i="4"/>
  <c r="AQ12" i="4" s="1"/>
  <c r="AR15" i="4" s="1"/>
  <c r="AS18" i="4" s="1"/>
  <c r="AT21" i="4" s="1"/>
  <c r="AU24" i="4" s="1"/>
  <c r="AV27" i="4" s="1"/>
  <c r="AW30" i="4" s="1"/>
  <c r="AX33" i="4" s="1"/>
  <c r="AY36" i="4" s="1"/>
  <c r="AZ39" i="4" s="1"/>
  <c r="BA42" i="4" s="1"/>
  <c r="BB45" i="4" s="1"/>
  <c r="BC48" i="4" s="1"/>
  <c r="BD51" i="4" s="1"/>
  <c r="BE54" i="4" s="1"/>
  <c r="BF57" i="4" s="1"/>
  <c r="BG60" i="4" s="1"/>
  <c r="AO9" i="4"/>
  <c r="AP12" i="4" s="1"/>
  <c r="AQ15" i="4" s="1"/>
  <c r="AR18" i="4" s="1"/>
  <c r="AS21" i="4" s="1"/>
  <c r="AT24" i="4" s="1"/>
  <c r="AU27" i="4" s="1"/>
  <c r="AV30" i="4" s="1"/>
  <c r="AW33" i="4" s="1"/>
  <c r="AX36" i="4" s="1"/>
  <c r="AY39" i="4" s="1"/>
  <c r="AZ42" i="4" s="1"/>
  <c r="BA45" i="4" s="1"/>
  <c r="BB48" i="4" s="1"/>
  <c r="BC51" i="4" s="1"/>
  <c r="BD54" i="4" s="1"/>
  <c r="BE57" i="4" s="1"/>
  <c r="BF60" i="4" s="1"/>
  <c r="AN9" i="4"/>
  <c r="AO12" i="4" s="1"/>
  <c r="AP15" i="4" s="1"/>
  <c r="AQ18" i="4" s="1"/>
  <c r="AR21" i="4" s="1"/>
  <c r="AS24" i="4" s="1"/>
  <c r="AT27" i="4" s="1"/>
  <c r="AU30" i="4" s="1"/>
  <c r="AV33" i="4" s="1"/>
  <c r="AW36" i="4" s="1"/>
  <c r="AX39" i="4" s="1"/>
  <c r="AY42" i="4" s="1"/>
  <c r="AZ45" i="4" s="1"/>
  <c r="BA48" i="4" s="1"/>
  <c r="BB51" i="4" s="1"/>
  <c r="BC54" i="4" s="1"/>
  <c r="BD57" i="4" s="1"/>
  <c r="BE60" i="4" s="1"/>
  <c r="AM9" i="4"/>
  <c r="AN12" i="4" s="1"/>
  <c r="AO15" i="4" s="1"/>
  <c r="AP18" i="4" s="1"/>
  <c r="AQ21" i="4" s="1"/>
  <c r="AR24" i="4" s="1"/>
  <c r="AS27" i="4" s="1"/>
  <c r="AT30" i="4" s="1"/>
  <c r="AU33" i="4" s="1"/>
  <c r="AV36" i="4" s="1"/>
  <c r="AW39" i="4" s="1"/>
  <c r="AX42" i="4" s="1"/>
  <c r="AY45" i="4" s="1"/>
  <c r="AZ48" i="4" s="1"/>
  <c r="BA51" i="4" s="1"/>
  <c r="BB54" i="4" s="1"/>
  <c r="BC57" i="4" s="1"/>
  <c r="BD60" i="4" s="1"/>
  <c r="AL9" i="4"/>
  <c r="AM12" i="4" s="1"/>
  <c r="AN15" i="4" s="1"/>
  <c r="AO18" i="4" s="1"/>
  <c r="AP21" i="4" s="1"/>
  <c r="AQ24" i="4" s="1"/>
  <c r="AR27" i="4" s="1"/>
  <c r="AS30" i="4" s="1"/>
  <c r="AT33" i="4" s="1"/>
  <c r="AU36" i="4" s="1"/>
  <c r="AV39" i="4" s="1"/>
  <c r="AW42" i="4" s="1"/>
  <c r="AX45" i="4" s="1"/>
  <c r="AY48" i="4" s="1"/>
  <c r="AZ51" i="4" s="1"/>
  <c r="BA54" i="4" s="1"/>
  <c r="BB57" i="4" s="1"/>
  <c r="BC60" i="4" s="1"/>
  <c r="AK9" i="4"/>
  <c r="AL12" i="4" s="1"/>
  <c r="AM15" i="4" s="1"/>
  <c r="AJ9" i="4"/>
  <c r="AK12" i="4" s="1"/>
  <c r="AL15" i="4" s="1"/>
  <c r="AM18" i="4" s="1"/>
  <c r="AN21" i="4" s="1"/>
  <c r="AO24" i="4" s="1"/>
  <c r="AP27" i="4" s="1"/>
  <c r="AQ30" i="4" s="1"/>
  <c r="AR33" i="4" s="1"/>
  <c r="AS36" i="4" s="1"/>
  <c r="AT39" i="4" s="1"/>
  <c r="AU42" i="4" s="1"/>
  <c r="AV45" i="4" s="1"/>
  <c r="AW48" i="4" s="1"/>
  <c r="AX51" i="4" s="1"/>
  <c r="AY54" i="4" s="1"/>
  <c r="AZ57" i="4" s="1"/>
  <c r="BA60" i="4" s="1"/>
  <c r="AI9" i="4"/>
  <c r="AJ12" i="4" s="1"/>
  <c r="AK15" i="4" s="1"/>
  <c r="AL18" i="4" s="1"/>
  <c r="AM21" i="4" s="1"/>
  <c r="AN24" i="4" s="1"/>
  <c r="AO27" i="4" s="1"/>
  <c r="AP30" i="4" s="1"/>
  <c r="AQ33" i="4" s="1"/>
  <c r="AR36" i="4" s="1"/>
  <c r="AS39" i="4" s="1"/>
  <c r="AT42" i="4" s="1"/>
  <c r="AU45" i="4" s="1"/>
  <c r="AV48" i="4" s="1"/>
  <c r="AW51" i="4" s="1"/>
  <c r="AX54" i="4" s="1"/>
  <c r="AY57" i="4" s="1"/>
  <c r="AZ60" i="4" s="1"/>
  <c r="AH9" i="4"/>
  <c r="AI12" i="4" s="1"/>
  <c r="AJ15" i="4" s="1"/>
  <c r="AK18" i="4" s="1"/>
  <c r="AL21" i="4" s="1"/>
  <c r="AM24" i="4" s="1"/>
  <c r="AN27" i="4" s="1"/>
  <c r="AO30" i="4" s="1"/>
  <c r="AP33" i="4" s="1"/>
  <c r="AQ36" i="4" s="1"/>
  <c r="AR39" i="4" s="1"/>
  <c r="AS42" i="4" s="1"/>
  <c r="AT45" i="4" s="1"/>
  <c r="AU48" i="4" s="1"/>
  <c r="AV51" i="4" s="1"/>
  <c r="AW54" i="4" s="1"/>
  <c r="AX57" i="4" s="1"/>
  <c r="AY60" i="4" s="1"/>
  <c r="AG9" i="4"/>
  <c r="AH12" i="4" s="1"/>
  <c r="AI15" i="4" s="1"/>
  <c r="AJ18" i="4" s="1"/>
  <c r="AK21" i="4" s="1"/>
  <c r="AL24" i="4" s="1"/>
  <c r="AM27" i="4" s="1"/>
  <c r="AN30" i="4" s="1"/>
  <c r="AO33" i="4" s="1"/>
  <c r="AP36" i="4" s="1"/>
  <c r="AQ39" i="4" s="1"/>
  <c r="AR42" i="4" s="1"/>
  <c r="AS45" i="4" s="1"/>
  <c r="AT48" i="4" s="1"/>
  <c r="AU51" i="4" s="1"/>
  <c r="AV54" i="4" s="1"/>
  <c r="AW57" i="4" s="1"/>
  <c r="AX60" i="4" s="1"/>
  <c r="AF9" i="4"/>
  <c r="AG12" i="4" s="1"/>
  <c r="AH15" i="4" s="1"/>
  <c r="AI18" i="4" s="1"/>
  <c r="AJ21" i="4" s="1"/>
  <c r="AK24" i="4" s="1"/>
  <c r="AL27" i="4" s="1"/>
  <c r="AM30" i="4" s="1"/>
  <c r="AN33" i="4" s="1"/>
  <c r="AO36" i="4" s="1"/>
  <c r="AP39" i="4" s="1"/>
  <c r="AQ42" i="4" s="1"/>
  <c r="AR45" i="4" s="1"/>
  <c r="AS48" i="4" s="1"/>
  <c r="AT51" i="4" s="1"/>
  <c r="AU54" i="4" s="1"/>
  <c r="AV57" i="4" s="1"/>
  <c r="AW60" i="4" s="1"/>
  <c r="AE9" i="4"/>
  <c r="AF12" i="4" s="1"/>
  <c r="AG15" i="4" s="1"/>
  <c r="AH18" i="4" s="1"/>
  <c r="AI21" i="4" s="1"/>
  <c r="AJ24" i="4" s="1"/>
  <c r="AK27" i="4" s="1"/>
  <c r="AL30" i="4" s="1"/>
  <c r="AM33" i="4" s="1"/>
  <c r="AN36" i="4" s="1"/>
  <c r="AO39" i="4" s="1"/>
  <c r="AP42" i="4" s="1"/>
  <c r="AQ45" i="4" s="1"/>
  <c r="AR48" i="4" s="1"/>
  <c r="AS51" i="4" s="1"/>
  <c r="AT54" i="4" s="1"/>
  <c r="AU57" i="4" s="1"/>
  <c r="AV60" i="4" s="1"/>
  <c r="AD9" i="4"/>
  <c r="AC9" i="4"/>
  <c r="AD12" i="4" s="1"/>
  <c r="AE15" i="4" s="1"/>
  <c r="AF18" i="4" s="1"/>
  <c r="AG21" i="4" s="1"/>
  <c r="AH24" i="4" s="1"/>
  <c r="AI27" i="4" s="1"/>
  <c r="AJ30" i="4" s="1"/>
  <c r="AK33" i="4" s="1"/>
  <c r="AL36" i="4" s="1"/>
  <c r="AM39" i="4" s="1"/>
  <c r="AN42" i="4" s="1"/>
  <c r="AO45" i="4" s="1"/>
  <c r="AP48" i="4" s="1"/>
  <c r="AQ51" i="4" s="1"/>
  <c r="AR54" i="4" s="1"/>
  <c r="AS57" i="4" s="1"/>
  <c r="AT60" i="4" s="1"/>
  <c r="AB9" i="4"/>
  <c r="AC12" i="4" s="1"/>
  <c r="AD15" i="4" s="1"/>
  <c r="AE18" i="4" s="1"/>
  <c r="AF21" i="4" s="1"/>
  <c r="AG24" i="4" s="1"/>
  <c r="AH27" i="4" s="1"/>
  <c r="AI30" i="4" s="1"/>
  <c r="AJ33" i="4" s="1"/>
  <c r="AK36" i="4" s="1"/>
  <c r="AL39" i="4" s="1"/>
  <c r="AM42" i="4" s="1"/>
  <c r="AN45" i="4" s="1"/>
  <c r="AO48" i="4" s="1"/>
  <c r="AP51" i="4" s="1"/>
  <c r="AQ54" i="4" s="1"/>
  <c r="AR57" i="4" s="1"/>
  <c r="AS60" i="4" s="1"/>
  <c r="AA9" i="4"/>
  <c r="AB12" i="4" s="1"/>
  <c r="AC15" i="4" s="1"/>
  <c r="AD18" i="4" s="1"/>
  <c r="AE21" i="4" s="1"/>
  <c r="AF24" i="4" s="1"/>
  <c r="AG27" i="4" s="1"/>
  <c r="AH30" i="4" s="1"/>
  <c r="AI33" i="4" s="1"/>
  <c r="AJ36" i="4" s="1"/>
  <c r="AK39" i="4" s="1"/>
  <c r="AL42" i="4" s="1"/>
  <c r="AM45" i="4" s="1"/>
  <c r="AN48" i="4" s="1"/>
  <c r="AO51" i="4" s="1"/>
  <c r="AP54" i="4" s="1"/>
  <c r="AQ57" i="4" s="1"/>
  <c r="AR60" i="4" s="1"/>
  <c r="Z9" i="4"/>
  <c r="AA12" i="4" s="1"/>
  <c r="AB15" i="4" s="1"/>
  <c r="AC18" i="4" s="1"/>
  <c r="AD21" i="4" s="1"/>
  <c r="AE24" i="4" s="1"/>
  <c r="AF27" i="4" s="1"/>
  <c r="AG30" i="4" s="1"/>
  <c r="AH33" i="4" s="1"/>
  <c r="AI36" i="4" s="1"/>
  <c r="AJ39" i="4" s="1"/>
  <c r="AK42" i="4" s="1"/>
  <c r="AL45" i="4" s="1"/>
  <c r="AM48" i="4" s="1"/>
  <c r="AN51" i="4" s="1"/>
  <c r="AO54" i="4" s="1"/>
  <c r="AP57" i="4" s="1"/>
  <c r="AQ60" i="4" s="1"/>
  <c r="Y9" i="4"/>
  <c r="Z12" i="4" s="1"/>
  <c r="AA15" i="4" s="1"/>
  <c r="AB18" i="4" s="1"/>
  <c r="AC21" i="4" s="1"/>
  <c r="AD24" i="4" s="1"/>
  <c r="AE27" i="4" s="1"/>
  <c r="AF30" i="4" s="1"/>
  <c r="AG33" i="4" s="1"/>
  <c r="AH36" i="4" s="1"/>
  <c r="AI39" i="4" s="1"/>
  <c r="AJ42" i="4" s="1"/>
  <c r="AK45" i="4" s="1"/>
  <c r="AL48" i="4" s="1"/>
  <c r="AM51" i="4" s="1"/>
  <c r="AN54" i="4" s="1"/>
  <c r="AO57" i="4" s="1"/>
  <c r="AP60" i="4" s="1"/>
  <c r="X9" i="4"/>
  <c r="Y12" i="4" s="1"/>
  <c r="Z15" i="4" s="1"/>
  <c r="AA18" i="4" s="1"/>
  <c r="AB21" i="4" s="1"/>
  <c r="AC24" i="4" s="1"/>
  <c r="AD27" i="4" s="1"/>
  <c r="AE30" i="4" s="1"/>
  <c r="AF33" i="4" s="1"/>
  <c r="AG36" i="4" s="1"/>
  <c r="AH39" i="4" s="1"/>
  <c r="AI42" i="4" s="1"/>
  <c r="AJ45" i="4" s="1"/>
  <c r="AK48" i="4" s="1"/>
  <c r="AL51" i="4" s="1"/>
  <c r="AM54" i="4" s="1"/>
  <c r="AN57" i="4" s="1"/>
  <c r="AO60" i="4" s="1"/>
  <c r="W9" i="4"/>
  <c r="X12" i="4" s="1"/>
  <c r="Y15" i="4" s="1"/>
  <c r="Z18" i="4" s="1"/>
  <c r="AA21" i="4" s="1"/>
  <c r="AB24" i="4" s="1"/>
  <c r="AC27" i="4" s="1"/>
  <c r="AD30" i="4" s="1"/>
  <c r="AE33" i="4" s="1"/>
  <c r="AF36" i="4" s="1"/>
  <c r="AG39" i="4" s="1"/>
  <c r="AH42" i="4" s="1"/>
  <c r="AI45" i="4" s="1"/>
  <c r="AJ48" i="4" s="1"/>
  <c r="AK51" i="4" s="1"/>
  <c r="AL54" i="4" s="1"/>
  <c r="AM57" i="4" s="1"/>
  <c r="AN60" i="4" s="1"/>
  <c r="V9" i="4"/>
  <c r="U9" i="4"/>
  <c r="V12" i="4" s="1"/>
  <c r="W15" i="4" s="1"/>
  <c r="X18" i="4" s="1"/>
  <c r="Y21" i="4" s="1"/>
  <c r="Z24" i="4" s="1"/>
  <c r="AA27" i="4" s="1"/>
  <c r="AB30" i="4" s="1"/>
  <c r="AC33" i="4" s="1"/>
  <c r="AD36" i="4" s="1"/>
  <c r="AE39" i="4" s="1"/>
  <c r="AF42" i="4" s="1"/>
  <c r="AG45" i="4" s="1"/>
  <c r="AH48" i="4" s="1"/>
  <c r="AI51" i="4" s="1"/>
  <c r="AJ54" i="4" s="1"/>
  <c r="AK57" i="4" s="1"/>
  <c r="AL60" i="4" s="1"/>
  <c r="T9" i="4"/>
  <c r="U12" i="4" s="1"/>
  <c r="V15" i="4" s="1"/>
  <c r="W18" i="4" s="1"/>
  <c r="X21" i="4" s="1"/>
  <c r="Y24" i="4" s="1"/>
  <c r="Z27" i="4" s="1"/>
  <c r="AA30" i="4" s="1"/>
  <c r="AB33" i="4" s="1"/>
  <c r="AC36" i="4" s="1"/>
  <c r="AD39" i="4" s="1"/>
  <c r="AE42" i="4" s="1"/>
  <c r="AF45" i="4" s="1"/>
  <c r="AG48" i="4" s="1"/>
  <c r="AH51" i="4" s="1"/>
  <c r="AI54" i="4" s="1"/>
  <c r="AJ57" i="4" s="1"/>
  <c r="AK60" i="4" s="1"/>
  <c r="S9" i="4"/>
  <c r="T12" i="4" s="1"/>
  <c r="U15" i="4" s="1"/>
  <c r="V18" i="4" s="1"/>
  <c r="W21" i="4" s="1"/>
  <c r="X24" i="4" s="1"/>
  <c r="Y27" i="4" s="1"/>
  <c r="Z30" i="4" s="1"/>
  <c r="AA33" i="4" s="1"/>
  <c r="AB36" i="4" s="1"/>
  <c r="AC39" i="4" s="1"/>
  <c r="AD42" i="4" s="1"/>
  <c r="AE45" i="4" s="1"/>
  <c r="AF48" i="4" s="1"/>
  <c r="AG51" i="4" s="1"/>
  <c r="AH54" i="4" s="1"/>
  <c r="AI57" i="4" s="1"/>
  <c r="AJ60" i="4" s="1"/>
  <c r="R9" i="4"/>
  <c r="Q9" i="4"/>
  <c r="R12" i="4" s="1"/>
  <c r="P9" i="4"/>
  <c r="Q12" i="4" s="1"/>
  <c r="R15" i="4" s="1"/>
  <c r="O9" i="4"/>
  <c r="P12" i="4" s="1"/>
  <c r="Q15" i="4" s="1"/>
  <c r="R18" i="4" s="1"/>
  <c r="N9" i="4"/>
  <c r="M9" i="4"/>
  <c r="N12" i="4" s="1"/>
  <c r="O15" i="4" s="1"/>
  <c r="P18" i="4" s="1"/>
  <c r="Q21" i="4" s="1"/>
  <c r="R24" i="4" s="1"/>
  <c r="L9" i="4"/>
  <c r="M12" i="4" s="1"/>
  <c r="N15" i="4" s="1"/>
  <c r="O18" i="4" s="1"/>
  <c r="P21" i="4" s="1"/>
  <c r="Q24" i="4" s="1"/>
  <c r="R27" i="4" s="1"/>
  <c r="K9" i="4"/>
  <c r="L12" i="4" s="1"/>
  <c r="M15" i="4" s="1"/>
  <c r="N18" i="4" s="1"/>
  <c r="O21" i="4" s="1"/>
  <c r="P24" i="4" s="1"/>
  <c r="Q27" i="4" s="1"/>
  <c r="R30" i="4" s="1"/>
  <c r="J9" i="4"/>
  <c r="K12" i="4" s="1"/>
  <c r="L15" i="4" s="1"/>
  <c r="M18" i="4" s="1"/>
  <c r="N21" i="4" s="1"/>
  <c r="O24" i="4" s="1"/>
  <c r="P27" i="4" s="1"/>
  <c r="Q30" i="4" s="1"/>
  <c r="R33" i="4" s="1"/>
  <c r="I9" i="4"/>
  <c r="J12" i="4" s="1"/>
  <c r="K15" i="4" s="1"/>
  <c r="L18" i="4" s="1"/>
  <c r="M21" i="4" s="1"/>
  <c r="N24" i="4" s="1"/>
  <c r="O27" i="4" s="1"/>
  <c r="P30" i="4" s="1"/>
  <c r="Q33" i="4" s="1"/>
  <c r="R36" i="4" s="1"/>
  <c r="H9" i="4"/>
  <c r="I12" i="4" s="1"/>
  <c r="J15" i="4" s="1"/>
  <c r="K18" i="4" s="1"/>
  <c r="L21" i="4" s="1"/>
  <c r="M24" i="4" s="1"/>
  <c r="N27" i="4" s="1"/>
  <c r="O30" i="4" s="1"/>
  <c r="P33" i="4" s="1"/>
  <c r="Q36" i="4" s="1"/>
  <c r="R39" i="4" s="1"/>
  <c r="G9" i="4"/>
  <c r="H12" i="4" s="1"/>
  <c r="I15" i="4" s="1"/>
  <c r="J18" i="4" s="1"/>
  <c r="K21" i="4" s="1"/>
  <c r="L24" i="4" s="1"/>
  <c r="M27" i="4" s="1"/>
  <c r="N30" i="4" s="1"/>
  <c r="O33" i="4" s="1"/>
  <c r="P36" i="4" s="1"/>
  <c r="Q39" i="4" s="1"/>
  <c r="R42" i="4" s="1"/>
  <c r="F9" i="4"/>
  <c r="E9" i="4"/>
  <c r="F12" i="4" s="1"/>
  <c r="G15" i="4" s="1"/>
  <c r="H18" i="4" s="1"/>
  <c r="I21" i="4" s="1"/>
  <c r="J24" i="4" s="1"/>
  <c r="K27" i="4" s="1"/>
  <c r="L30" i="4" s="1"/>
  <c r="M33" i="4" s="1"/>
  <c r="N36" i="4" s="1"/>
  <c r="O39" i="4" s="1"/>
  <c r="P42" i="4" s="1"/>
  <c r="Q45" i="4" s="1"/>
  <c r="R48" i="4" s="1"/>
  <c r="D9" i="4"/>
  <c r="E12" i="4" s="1"/>
  <c r="F15" i="4" s="1"/>
  <c r="G18" i="4" s="1"/>
  <c r="H21" i="4" s="1"/>
  <c r="I24" i="4" s="1"/>
  <c r="J27" i="4" s="1"/>
  <c r="K30" i="4" s="1"/>
  <c r="L33" i="4" s="1"/>
  <c r="M36" i="4" s="1"/>
  <c r="N39" i="4" s="1"/>
  <c r="O42" i="4" s="1"/>
  <c r="P45" i="4" s="1"/>
  <c r="Q48" i="4" s="1"/>
  <c r="R51" i="4" s="1"/>
  <c r="C9" i="4"/>
  <c r="D12" i="4" s="1"/>
  <c r="E15" i="4" s="1"/>
  <c r="F18" i="4" s="1"/>
  <c r="G21" i="4" s="1"/>
  <c r="H24" i="4" s="1"/>
  <c r="I27" i="4" s="1"/>
  <c r="J30" i="4" s="1"/>
  <c r="K33" i="4" s="1"/>
  <c r="L36" i="4" s="1"/>
  <c r="M39" i="4" s="1"/>
  <c r="N42" i="4" s="1"/>
  <c r="O45" i="4" s="1"/>
  <c r="P48" i="4" s="1"/>
  <c r="Q51" i="4" s="1"/>
  <c r="R54" i="4" s="1"/>
  <c r="B9" i="4"/>
  <c r="B12" i="4" s="1"/>
  <c r="C15" i="4" s="1"/>
  <c r="D18" i="4" s="1"/>
  <c r="E21" i="4" s="1"/>
  <c r="F24" i="4" s="1"/>
  <c r="G27" i="4" s="1"/>
  <c r="H30" i="4" s="1"/>
  <c r="I33" i="4" s="1"/>
  <c r="J36" i="4" s="1"/>
  <c r="K39" i="4" s="1"/>
  <c r="L42" i="4" s="1"/>
  <c r="M45" i="4" s="1"/>
  <c r="N48" i="4" s="1"/>
  <c r="O51" i="4" s="1"/>
  <c r="P54" i="4" s="1"/>
  <c r="Q57" i="4" s="1"/>
  <c r="R60" i="4" s="1"/>
  <c r="CM8" i="4"/>
  <c r="CI11" i="4" s="1"/>
  <c r="CI8" i="4"/>
  <c r="AY73" i="4" s="1"/>
  <c r="AZ73" i="4" s="1"/>
  <c r="CH8" i="4"/>
  <c r="CG8" i="4"/>
  <c r="CH11" i="4" s="1"/>
  <c r="CF8" i="4"/>
  <c r="CG11" i="4" s="1"/>
  <c r="CH14" i="4" s="1"/>
  <c r="CE8" i="4"/>
  <c r="CF11" i="4" s="1"/>
  <c r="CG14" i="4" s="1"/>
  <c r="CH17" i="4" s="1"/>
  <c r="CD8" i="4"/>
  <c r="CC8" i="4"/>
  <c r="CD11" i="4" s="1"/>
  <c r="CE14" i="4" s="1"/>
  <c r="CF17" i="4" s="1"/>
  <c r="CG20" i="4" s="1"/>
  <c r="CH23" i="4" s="1"/>
  <c r="CB8" i="4"/>
  <c r="CC11" i="4" s="1"/>
  <c r="CD14" i="4" s="1"/>
  <c r="CE17" i="4" s="1"/>
  <c r="CF20" i="4" s="1"/>
  <c r="CG23" i="4" s="1"/>
  <c r="CH26" i="4" s="1"/>
  <c r="CA8" i="4"/>
  <c r="CB11" i="4" s="1"/>
  <c r="CC14" i="4" s="1"/>
  <c r="CD17" i="4" s="1"/>
  <c r="CE20" i="4" s="1"/>
  <c r="CF23" i="4" s="1"/>
  <c r="CG26" i="4" s="1"/>
  <c r="CH29" i="4" s="1"/>
  <c r="BZ8" i="4"/>
  <c r="BY8" i="4"/>
  <c r="BZ11" i="4" s="1"/>
  <c r="CA14" i="4" s="1"/>
  <c r="CB17" i="4" s="1"/>
  <c r="CC20" i="4" s="1"/>
  <c r="CD23" i="4" s="1"/>
  <c r="CE26" i="4" s="1"/>
  <c r="CF29" i="4" s="1"/>
  <c r="CG32" i="4" s="1"/>
  <c r="CH35" i="4" s="1"/>
  <c r="BX8" i="4"/>
  <c r="BY11" i="4" s="1"/>
  <c r="BZ14" i="4" s="1"/>
  <c r="CA17" i="4" s="1"/>
  <c r="CB20" i="4" s="1"/>
  <c r="CC23" i="4" s="1"/>
  <c r="CD26" i="4" s="1"/>
  <c r="CE29" i="4" s="1"/>
  <c r="CF32" i="4" s="1"/>
  <c r="CG35" i="4" s="1"/>
  <c r="CH38" i="4" s="1"/>
  <c r="BW8" i="4"/>
  <c r="BX11" i="4" s="1"/>
  <c r="BY14" i="4" s="1"/>
  <c r="BZ17" i="4" s="1"/>
  <c r="CA20" i="4" s="1"/>
  <c r="CB23" i="4" s="1"/>
  <c r="CC26" i="4" s="1"/>
  <c r="CD29" i="4" s="1"/>
  <c r="CE32" i="4" s="1"/>
  <c r="CF35" i="4" s="1"/>
  <c r="CG38" i="4" s="1"/>
  <c r="CH41" i="4" s="1"/>
  <c r="BV8" i="4"/>
  <c r="BU8" i="4"/>
  <c r="BV11" i="4" s="1"/>
  <c r="BW14" i="4" s="1"/>
  <c r="BX17" i="4" s="1"/>
  <c r="BY20" i="4" s="1"/>
  <c r="BZ23" i="4" s="1"/>
  <c r="CA26" i="4" s="1"/>
  <c r="CB29" i="4" s="1"/>
  <c r="CC32" i="4" s="1"/>
  <c r="CD35" i="4" s="1"/>
  <c r="CE38" i="4" s="1"/>
  <c r="CF41" i="4" s="1"/>
  <c r="CG44" i="4" s="1"/>
  <c r="CH47" i="4" s="1"/>
  <c r="BT8" i="4"/>
  <c r="BU11" i="4" s="1"/>
  <c r="BV14" i="4" s="1"/>
  <c r="BW17" i="4" s="1"/>
  <c r="BX20" i="4" s="1"/>
  <c r="BY23" i="4" s="1"/>
  <c r="BZ26" i="4" s="1"/>
  <c r="CA29" i="4" s="1"/>
  <c r="CB32" i="4" s="1"/>
  <c r="CC35" i="4" s="1"/>
  <c r="CD38" i="4" s="1"/>
  <c r="CE41" i="4" s="1"/>
  <c r="CF44" i="4" s="1"/>
  <c r="CG47" i="4" s="1"/>
  <c r="CH50" i="4" s="1"/>
  <c r="BS8" i="4"/>
  <c r="BT11" i="4" s="1"/>
  <c r="BU14" i="4" s="1"/>
  <c r="BV17" i="4" s="1"/>
  <c r="BW20" i="4" s="1"/>
  <c r="BX23" i="4" s="1"/>
  <c r="BY26" i="4" s="1"/>
  <c r="BZ29" i="4" s="1"/>
  <c r="CA32" i="4" s="1"/>
  <c r="CB35" i="4" s="1"/>
  <c r="CC38" i="4" s="1"/>
  <c r="CD41" i="4" s="1"/>
  <c r="CE44" i="4" s="1"/>
  <c r="CF47" i="4" s="1"/>
  <c r="CG50" i="4" s="1"/>
  <c r="CH53" i="4" s="1"/>
  <c r="BR8" i="4"/>
  <c r="BQ8" i="4"/>
  <c r="BR11" i="4" s="1"/>
  <c r="BS14" i="4" s="1"/>
  <c r="BT17" i="4" s="1"/>
  <c r="BU20" i="4" s="1"/>
  <c r="BV23" i="4" s="1"/>
  <c r="BW26" i="4" s="1"/>
  <c r="BX29" i="4" s="1"/>
  <c r="BY32" i="4" s="1"/>
  <c r="BZ35" i="4" s="1"/>
  <c r="CA38" i="4" s="1"/>
  <c r="CB41" i="4" s="1"/>
  <c r="CC44" i="4" s="1"/>
  <c r="CD47" i="4" s="1"/>
  <c r="CE50" i="4" s="1"/>
  <c r="CF53" i="4" s="1"/>
  <c r="CG56" i="4" s="1"/>
  <c r="CH59" i="4" s="1"/>
  <c r="BP8" i="4"/>
  <c r="BQ11" i="4" s="1"/>
  <c r="BR14" i="4" s="1"/>
  <c r="BS17" i="4" s="1"/>
  <c r="BT20" i="4" s="1"/>
  <c r="BU23" i="4" s="1"/>
  <c r="BV26" i="4" s="1"/>
  <c r="BW29" i="4" s="1"/>
  <c r="BX32" i="4" s="1"/>
  <c r="BY35" i="4" s="1"/>
  <c r="BZ38" i="4" s="1"/>
  <c r="CA41" i="4" s="1"/>
  <c r="CB44" i="4" s="1"/>
  <c r="CC47" i="4" s="1"/>
  <c r="CD50" i="4" s="1"/>
  <c r="CE53" i="4" s="1"/>
  <c r="CF56" i="4" s="1"/>
  <c r="CG59" i="4" s="1"/>
  <c r="BO8" i="4"/>
  <c r="BP11" i="4" s="1"/>
  <c r="BQ14" i="4" s="1"/>
  <c r="BR17" i="4" s="1"/>
  <c r="BS20" i="4" s="1"/>
  <c r="BT23" i="4" s="1"/>
  <c r="BU26" i="4" s="1"/>
  <c r="BV29" i="4" s="1"/>
  <c r="BW32" i="4" s="1"/>
  <c r="BX35" i="4" s="1"/>
  <c r="BY38" i="4" s="1"/>
  <c r="BZ41" i="4" s="1"/>
  <c r="CA44" i="4" s="1"/>
  <c r="CB47" i="4" s="1"/>
  <c r="CC50" i="4" s="1"/>
  <c r="CD53" i="4" s="1"/>
  <c r="CE56" i="4" s="1"/>
  <c r="CF59" i="4" s="1"/>
  <c r="BN8" i="4"/>
  <c r="BM8" i="4"/>
  <c r="BN11" i="4" s="1"/>
  <c r="BO14" i="4" s="1"/>
  <c r="BP17" i="4" s="1"/>
  <c r="BQ20" i="4" s="1"/>
  <c r="BR23" i="4" s="1"/>
  <c r="BS26" i="4" s="1"/>
  <c r="BT29" i="4" s="1"/>
  <c r="BU32" i="4" s="1"/>
  <c r="BV35" i="4" s="1"/>
  <c r="BW38" i="4" s="1"/>
  <c r="BX41" i="4" s="1"/>
  <c r="BY44" i="4" s="1"/>
  <c r="BZ47" i="4" s="1"/>
  <c r="CA50" i="4" s="1"/>
  <c r="CB53" i="4" s="1"/>
  <c r="CC56" i="4" s="1"/>
  <c r="CD59" i="4" s="1"/>
  <c r="BL8" i="4"/>
  <c r="BM11" i="4" s="1"/>
  <c r="BN14" i="4" s="1"/>
  <c r="BO17" i="4" s="1"/>
  <c r="BP20" i="4" s="1"/>
  <c r="BQ23" i="4" s="1"/>
  <c r="BR26" i="4" s="1"/>
  <c r="BS29" i="4" s="1"/>
  <c r="BT32" i="4" s="1"/>
  <c r="BU35" i="4" s="1"/>
  <c r="BV38" i="4" s="1"/>
  <c r="BW41" i="4" s="1"/>
  <c r="BX44" i="4" s="1"/>
  <c r="BY47" i="4" s="1"/>
  <c r="BZ50" i="4" s="1"/>
  <c r="CA53" i="4" s="1"/>
  <c r="CB56" i="4" s="1"/>
  <c r="CC59" i="4" s="1"/>
  <c r="BK8" i="4"/>
  <c r="BJ8" i="4"/>
  <c r="BI8" i="4"/>
  <c r="BJ11" i="4" s="1"/>
  <c r="BK14" i="4" s="1"/>
  <c r="BL17" i="4" s="1"/>
  <c r="BM20" i="4" s="1"/>
  <c r="BN23" i="4" s="1"/>
  <c r="BO26" i="4" s="1"/>
  <c r="BH8" i="4"/>
  <c r="BI11" i="4" s="1"/>
  <c r="BJ14" i="4" s="1"/>
  <c r="BK17" i="4" s="1"/>
  <c r="BL20" i="4" s="1"/>
  <c r="BM23" i="4" s="1"/>
  <c r="BN26" i="4" s="1"/>
  <c r="BO29" i="4" s="1"/>
  <c r="BG8" i="4"/>
  <c r="BH11" i="4" s="1"/>
  <c r="BI14" i="4" s="1"/>
  <c r="BJ17" i="4" s="1"/>
  <c r="BK20" i="4" s="1"/>
  <c r="BL23" i="4" s="1"/>
  <c r="BM26" i="4" s="1"/>
  <c r="BN29" i="4" s="1"/>
  <c r="BO32" i="4" s="1"/>
  <c r="BF8" i="4"/>
  <c r="BE8" i="4"/>
  <c r="BF11" i="4" s="1"/>
  <c r="BG14" i="4" s="1"/>
  <c r="BH17" i="4" s="1"/>
  <c r="BI20" i="4" s="1"/>
  <c r="BJ23" i="4" s="1"/>
  <c r="BK26" i="4" s="1"/>
  <c r="BL29" i="4" s="1"/>
  <c r="BM32" i="4" s="1"/>
  <c r="BN35" i="4" s="1"/>
  <c r="BO38" i="4" s="1"/>
  <c r="BD8" i="4"/>
  <c r="BE11" i="4" s="1"/>
  <c r="BF14" i="4" s="1"/>
  <c r="BG17" i="4" s="1"/>
  <c r="BH20" i="4" s="1"/>
  <c r="BI23" i="4" s="1"/>
  <c r="BJ26" i="4" s="1"/>
  <c r="BK29" i="4" s="1"/>
  <c r="BL32" i="4" s="1"/>
  <c r="BM35" i="4" s="1"/>
  <c r="BN38" i="4" s="1"/>
  <c r="BO41" i="4" s="1"/>
  <c r="BC8" i="4"/>
  <c r="BD11" i="4" s="1"/>
  <c r="BE14" i="4" s="1"/>
  <c r="BF17" i="4" s="1"/>
  <c r="BG20" i="4" s="1"/>
  <c r="BH23" i="4" s="1"/>
  <c r="BI26" i="4" s="1"/>
  <c r="BJ29" i="4" s="1"/>
  <c r="BK32" i="4" s="1"/>
  <c r="BL35" i="4" s="1"/>
  <c r="BM38" i="4" s="1"/>
  <c r="BN41" i="4" s="1"/>
  <c r="BO44" i="4" s="1"/>
  <c r="BB8" i="4"/>
  <c r="BA8" i="4"/>
  <c r="BB11" i="4" s="1"/>
  <c r="BC14" i="4" s="1"/>
  <c r="BD17" i="4" s="1"/>
  <c r="BE20" i="4" s="1"/>
  <c r="BF23" i="4" s="1"/>
  <c r="BG26" i="4" s="1"/>
  <c r="BH29" i="4" s="1"/>
  <c r="BI32" i="4" s="1"/>
  <c r="BJ35" i="4" s="1"/>
  <c r="BK38" i="4" s="1"/>
  <c r="BL41" i="4" s="1"/>
  <c r="BM44" i="4" s="1"/>
  <c r="BN47" i="4" s="1"/>
  <c r="BO50" i="4" s="1"/>
  <c r="AZ8" i="4"/>
  <c r="BA11" i="4" s="1"/>
  <c r="BB14" i="4" s="1"/>
  <c r="BC17" i="4" s="1"/>
  <c r="BD20" i="4" s="1"/>
  <c r="BE23" i="4" s="1"/>
  <c r="BF26" i="4" s="1"/>
  <c r="BG29" i="4" s="1"/>
  <c r="BH32" i="4" s="1"/>
  <c r="BI35" i="4" s="1"/>
  <c r="BJ38" i="4" s="1"/>
  <c r="BK41" i="4" s="1"/>
  <c r="BL44" i="4" s="1"/>
  <c r="BM47" i="4" s="1"/>
  <c r="BN50" i="4" s="1"/>
  <c r="BO53" i="4" s="1"/>
  <c r="AY8" i="4"/>
  <c r="AZ11" i="4" s="1"/>
  <c r="BA14" i="4" s="1"/>
  <c r="BB17" i="4" s="1"/>
  <c r="BC20" i="4" s="1"/>
  <c r="BD23" i="4" s="1"/>
  <c r="BE26" i="4" s="1"/>
  <c r="BF29" i="4" s="1"/>
  <c r="BG32" i="4" s="1"/>
  <c r="BH35" i="4" s="1"/>
  <c r="BI38" i="4" s="1"/>
  <c r="BJ41" i="4" s="1"/>
  <c r="BK44" i="4" s="1"/>
  <c r="BL47" i="4" s="1"/>
  <c r="BM50" i="4" s="1"/>
  <c r="BN53" i="4" s="1"/>
  <c r="BO56" i="4" s="1"/>
  <c r="AX8" i="4"/>
  <c r="AW8" i="4"/>
  <c r="AX11" i="4" s="1"/>
  <c r="AY14" i="4" s="1"/>
  <c r="AZ17" i="4" s="1"/>
  <c r="BA20" i="4" s="1"/>
  <c r="BB23" i="4" s="1"/>
  <c r="BC26" i="4" s="1"/>
  <c r="BD29" i="4" s="1"/>
  <c r="BE32" i="4" s="1"/>
  <c r="BF35" i="4" s="1"/>
  <c r="BG38" i="4" s="1"/>
  <c r="BH41" i="4" s="1"/>
  <c r="BI44" i="4" s="1"/>
  <c r="BJ47" i="4" s="1"/>
  <c r="BK50" i="4" s="1"/>
  <c r="BL53" i="4" s="1"/>
  <c r="BM56" i="4" s="1"/>
  <c r="BN59" i="4" s="1"/>
  <c r="AV8" i="4"/>
  <c r="AW11" i="4" s="1"/>
  <c r="AX14" i="4" s="1"/>
  <c r="AY17" i="4" s="1"/>
  <c r="AZ20" i="4" s="1"/>
  <c r="BA23" i="4" s="1"/>
  <c r="BB26" i="4" s="1"/>
  <c r="BC29" i="4" s="1"/>
  <c r="BD32" i="4" s="1"/>
  <c r="BE35" i="4" s="1"/>
  <c r="BF38" i="4" s="1"/>
  <c r="BG41" i="4" s="1"/>
  <c r="BH44" i="4" s="1"/>
  <c r="BI47" i="4" s="1"/>
  <c r="BJ50" i="4" s="1"/>
  <c r="BK53" i="4" s="1"/>
  <c r="BL56" i="4" s="1"/>
  <c r="BM59" i="4" s="1"/>
  <c r="AU8" i="4"/>
  <c r="AV11" i="4" s="1"/>
  <c r="AW14" i="4" s="1"/>
  <c r="AX17" i="4" s="1"/>
  <c r="AY20" i="4" s="1"/>
  <c r="AZ23" i="4" s="1"/>
  <c r="BA26" i="4" s="1"/>
  <c r="BB29" i="4" s="1"/>
  <c r="BC32" i="4" s="1"/>
  <c r="BD35" i="4" s="1"/>
  <c r="BE38" i="4" s="1"/>
  <c r="BF41" i="4" s="1"/>
  <c r="BG44" i="4" s="1"/>
  <c r="BH47" i="4" s="1"/>
  <c r="BI50" i="4" s="1"/>
  <c r="BJ53" i="4" s="1"/>
  <c r="BK56" i="4" s="1"/>
  <c r="BL59" i="4" s="1"/>
  <c r="AT8" i="4"/>
  <c r="AS8" i="4"/>
  <c r="AT11" i="4" s="1"/>
  <c r="AU14" i="4" s="1"/>
  <c r="AV17" i="4" s="1"/>
  <c r="AW20" i="4" s="1"/>
  <c r="AX23" i="4" s="1"/>
  <c r="AY26" i="4" s="1"/>
  <c r="AZ29" i="4" s="1"/>
  <c r="BA32" i="4" s="1"/>
  <c r="BB35" i="4" s="1"/>
  <c r="BC38" i="4" s="1"/>
  <c r="BD41" i="4" s="1"/>
  <c r="BE44" i="4" s="1"/>
  <c r="BF47" i="4" s="1"/>
  <c r="BG50" i="4" s="1"/>
  <c r="BH53" i="4" s="1"/>
  <c r="BI56" i="4" s="1"/>
  <c r="BJ59" i="4" s="1"/>
  <c r="AR8" i="4"/>
  <c r="AS11" i="4" s="1"/>
  <c r="AT14" i="4" s="1"/>
  <c r="AU17" i="4" s="1"/>
  <c r="AV20" i="4" s="1"/>
  <c r="AW23" i="4" s="1"/>
  <c r="AX26" i="4" s="1"/>
  <c r="AY29" i="4" s="1"/>
  <c r="AZ32" i="4" s="1"/>
  <c r="BA35" i="4" s="1"/>
  <c r="BB38" i="4" s="1"/>
  <c r="BC41" i="4" s="1"/>
  <c r="BD44" i="4" s="1"/>
  <c r="BE47" i="4" s="1"/>
  <c r="BF50" i="4" s="1"/>
  <c r="BG53" i="4" s="1"/>
  <c r="BH56" i="4" s="1"/>
  <c r="BI59" i="4" s="1"/>
  <c r="AQ8" i="4"/>
  <c r="AR11" i="4" s="1"/>
  <c r="AS14" i="4" s="1"/>
  <c r="AT17" i="4" s="1"/>
  <c r="AU20" i="4" s="1"/>
  <c r="AV23" i="4" s="1"/>
  <c r="AW26" i="4" s="1"/>
  <c r="AX29" i="4" s="1"/>
  <c r="AY32" i="4" s="1"/>
  <c r="AZ35" i="4" s="1"/>
  <c r="BA38" i="4" s="1"/>
  <c r="BB41" i="4" s="1"/>
  <c r="BC44" i="4" s="1"/>
  <c r="BD47" i="4" s="1"/>
  <c r="BE50" i="4" s="1"/>
  <c r="BF53" i="4" s="1"/>
  <c r="BG56" i="4" s="1"/>
  <c r="BH59" i="4" s="1"/>
  <c r="AP8" i="4"/>
  <c r="AO8" i="4"/>
  <c r="AP11" i="4" s="1"/>
  <c r="AQ14" i="4" s="1"/>
  <c r="AR17" i="4" s="1"/>
  <c r="AS20" i="4" s="1"/>
  <c r="AT23" i="4" s="1"/>
  <c r="AU26" i="4" s="1"/>
  <c r="AV29" i="4" s="1"/>
  <c r="AW32" i="4" s="1"/>
  <c r="AX35" i="4" s="1"/>
  <c r="AY38" i="4" s="1"/>
  <c r="AZ41" i="4" s="1"/>
  <c r="BA44" i="4" s="1"/>
  <c r="BB47" i="4" s="1"/>
  <c r="BC50" i="4" s="1"/>
  <c r="BD53" i="4" s="1"/>
  <c r="BE56" i="4" s="1"/>
  <c r="BF59" i="4" s="1"/>
  <c r="AN8" i="4"/>
  <c r="AO11" i="4" s="1"/>
  <c r="AP14" i="4" s="1"/>
  <c r="AQ17" i="4" s="1"/>
  <c r="AR20" i="4" s="1"/>
  <c r="AS23" i="4" s="1"/>
  <c r="AT26" i="4" s="1"/>
  <c r="AU29" i="4" s="1"/>
  <c r="AV32" i="4" s="1"/>
  <c r="AW35" i="4" s="1"/>
  <c r="AX38" i="4" s="1"/>
  <c r="AY41" i="4" s="1"/>
  <c r="AZ44" i="4" s="1"/>
  <c r="BA47" i="4" s="1"/>
  <c r="BB50" i="4" s="1"/>
  <c r="BC53" i="4" s="1"/>
  <c r="BD56" i="4" s="1"/>
  <c r="BE59" i="4" s="1"/>
  <c r="AM8" i="4"/>
  <c r="AN11" i="4" s="1"/>
  <c r="AO14" i="4" s="1"/>
  <c r="AP17" i="4" s="1"/>
  <c r="AQ20" i="4" s="1"/>
  <c r="AR23" i="4" s="1"/>
  <c r="AS26" i="4" s="1"/>
  <c r="AT29" i="4" s="1"/>
  <c r="AU32" i="4" s="1"/>
  <c r="AV35" i="4" s="1"/>
  <c r="AW38" i="4" s="1"/>
  <c r="AX41" i="4" s="1"/>
  <c r="AY44" i="4" s="1"/>
  <c r="AZ47" i="4" s="1"/>
  <c r="BA50" i="4" s="1"/>
  <c r="BB53" i="4" s="1"/>
  <c r="BC56" i="4" s="1"/>
  <c r="BD59" i="4" s="1"/>
  <c r="AL8" i="4"/>
  <c r="AK8" i="4"/>
  <c r="AL11" i="4" s="1"/>
  <c r="AM14" i="4" s="1"/>
  <c r="AN17" i="4" s="1"/>
  <c r="AO20" i="4" s="1"/>
  <c r="AP23" i="4" s="1"/>
  <c r="AQ26" i="4" s="1"/>
  <c r="AR29" i="4" s="1"/>
  <c r="AS32" i="4" s="1"/>
  <c r="AT35" i="4" s="1"/>
  <c r="AU38" i="4" s="1"/>
  <c r="AV41" i="4" s="1"/>
  <c r="AW44" i="4" s="1"/>
  <c r="AX47" i="4" s="1"/>
  <c r="AY50" i="4" s="1"/>
  <c r="AZ53" i="4" s="1"/>
  <c r="BA56" i="4" s="1"/>
  <c r="BB59" i="4" s="1"/>
  <c r="AJ8" i="4"/>
  <c r="AK11" i="4" s="1"/>
  <c r="AL14" i="4" s="1"/>
  <c r="AM17" i="4" s="1"/>
  <c r="AN20" i="4" s="1"/>
  <c r="AO23" i="4" s="1"/>
  <c r="AP26" i="4" s="1"/>
  <c r="AQ29" i="4" s="1"/>
  <c r="AR32" i="4" s="1"/>
  <c r="AS35" i="4" s="1"/>
  <c r="AT38" i="4" s="1"/>
  <c r="AU41" i="4" s="1"/>
  <c r="AV44" i="4" s="1"/>
  <c r="AW47" i="4" s="1"/>
  <c r="AX50" i="4" s="1"/>
  <c r="AY53" i="4" s="1"/>
  <c r="AZ56" i="4" s="1"/>
  <c r="BA59" i="4" s="1"/>
  <c r="AI8" i="4"/>
  <c r="AJ11" i="4" s="1"/>
  <c r="AK14" i="4" s="1"/>
  <c r="AL17" i="4" s="1"/>
  <c r="AM20" i="4" s="1"/>
  <c r="AN23" i="4" s="1"/>
  <c r="AO26" i="4" s="1"/>
  <c r="AP29" i="4" s="1"/>
  <c r="AQ32" i="4" s="1"/>
  <c r="AR35" i="4" s="1"/>
  <c r="AS38" i="4" s="1"/>
  <c r="AT41" i="4" s="1"/>
  <c r="AU44" i="4" s="1"/>
  <c r="AV47" i="4" s="1"/>
  <c r="AW50" i="4" s="1"/>
  <c r="AX53" i="4" s="1"/>
  <c r="AY56" i="4" s="1"/>
  <c r="AZ59" i="4" s="1"/>
  <c r="AH8" i="4"/>
  <c r="AI11" i="4" s="1"/>
  <c r="AJ14" i="4" s="1"/>
  <c r="AK17" i="4" s="1"/>
  <c r="AL20" i="4" s="1"/>
  <c r="AM23" i="4" s="1"/>
  <c r="AN26" i="4" s="1"/>
  <c r="AO29" i="4" s="1"/>
  <c r="AP32" i="4" s="1"/>
  <c r="AQ35" i="4" s="1"/>
  <c r="AR38" i="4" s="1"/>
  <c r="AS41" i="4" s="1"/>
  <c r="AT44" i="4" s="1"/>
  <c r="AU47" i="4" s="1"/>
  <c r="AV50" i="4" s="1"/>
  <c r="AW53" i="4" s="1"/>
  <c r="AX56" i="4" s="1"/>
  <c r="AY59" i="4" s="1"/>
  <c r="AG8" i="4"/>
  <c r="AH11" i="4" s="1"/>
  <c r="AI14" i="4" s="1"/>
  <c r="AJ17" i="4" s="1"/>
  <c r="AK20" i="4" s="1"/>
  <c r="AL23" i="4" s="1"/>
  <c r="AM26" i="4" s="1"/>
  <c r="AN29" i="4" s="1"/>
  <c r="AO32" i="4" s="1"/>
  <c r="AP35" i="4" s="1"/>
  <c r="AQ38" i="4" s="1"/>
  <c r="AR41" i="4" s="1"/>
  <c r="AS44" i="4" s="1"/>
  <c r="AT47" i="4" s="1"/>
  <c r="AU50" i="4" s="1"/>
  <c r="AV53" i="4" s="1"/>
  <c r="AW56" i="4" s="1"/>
  <c r="AX59" i="4" s="1"/>
  <c r="AF8" i="4"/>
  <c r="AG11" i="4" s="1"/>
  <c r="AH14" i="4" s="1"/>
  <c r="AI17" i="4" s="1"/>
  <c r="AJ20" i="4" s="1"/>
  <c r="AK23" i="4" s="1"/>
  <c r="AL26" i="4" s="1"/>
  <c r="AM29" i="4" s="1"/>
  <c r="AN32" i="4" s="1"/>
  <c r="AO35" i="4" s="1"/>
  <c r="AP38" i="4" s="1"/>
  <c r="AQ41" i="4" s="1"/>
  <c r="AR44" i="4" s="1"/>
  <c r="AS47" i="4" s="1"/>
  <c r="AT50" i="4" s="1"/>
  <c r="AU53" i="4" s="1"/>
  <c r="AV56" i="4" s="1"/>
  <c r="AW59" i="4" s="1"/>
  <c r="AE8" i="4"/>
  <c r="AF11" i="4" s="1"/>
  <c r="AG14" i="4" s="1"/>
  <c r="AH17" i="4" s="1"/>
  <c r="AI20" i="4" s="1"/>
  <c r="AJ23" i="4" s="1"/>
  <c r="AK26" i="4" s="1"/>
  <c r="AL29" i="4" s="1"/>
  <c r="AM32" i="4" s="1"/>
  <c r="AN35" i="4" s="1"/>
  <c r="AO38" i="4" s="1"/>
  <c r="AP41" i="4" s="1"/>
  <c r="AQ44" i="4" s="1"/>
  <c r="AR47" i="4" s="1"/>
  <c r="AS50" i="4" s="1"/>
  <c r="AT53" i="4" s="1"/>
  <c r="AU56" i="4" s="1"/>
  <c r="AV59" i="4" s="1"/>
  <c r="AD8" i="4"/>
  <c r="AC8" i="4"/>
  <c r="AD11" i="4" s="1"/>
  <c r="AE14" i="4" s="1"/>
  <c r="AF17" i="4" s="1"/>
  <c r="AG20" i="4" s="1"/>
  <c r="AH23" i="4" s="1"/>
  <c r="AI26" i="4" s="1"/>
  <c r="AJ29" i="4" s="1"/>
  <c r="AK32" i="4" s="1"/>
  <c r="AL35" i="4" s="1"/>
  <c r="AM38" i="4" s="1"/>
  <c r="AN41" i="4" s="1"/>
  <c r="AO44" i="4" s="1"/>
  <c r="AP47" i="4" s="1"/>
  <c r="AQ50" i="4" s="1"/>
  <c r="AR53" i="4" s="1"/>
  <c r="AS56" i="4" s="1"/>
  <c r="AT59" i="4" s="1"/>
  <c r="AB8" i="4"/>
  <c r="AC11" i="4" s="1"/>
  <c r="AD14" i="4" s="1"/>
  <c r="AE17" i="4" s="1"/>
  <c r="AF20" i="4" s="1"/>
  <c r="AG23" i="4" s="1"/>
  <c r="AH26" i="4" s="1"/>
  <c r="AI29" i="4" s="1"/>
  <c r="AJ32" i="4" s="1"/>
  <c r="AK35" i="4" s="1"/>
  <c r="AL38" i="4" s="1"/>
  <c r="AM41" i="4" s="1"/>
  <c r="AN44" i="4" s="1"/>
  <c r="AO47" i="4" s="1"/>
  <c r="AP50" i="4" s="1"/>
  <c r="AQ53" i="4" s="1"/>
  <c r="AR56" i="4" s="1"/>
  <c r="AS59" i="4" s="1"/>
  <c r="AA8" i="4"/>
  <c r="AB11" i="4" s="1"/>
  <c r="AC14" i="4" s="1"/>
  <c r="AD17" i="4" s="1"/>
  <c r="AE20" i="4" s="1"/>
  <c r="AF23" i="4" s="1"/>
  <c r="AG26" i="4" s="1"/>
  <c r="AH29" i="4" s="1"/>
  <c r="AI32" i="4" s="1"/>
  <c r="AJ35" i="4" s="1"/>
  <c r="AK38" i="4" s="1"/>
  <c r="AL41" i="4" s="1"/>
  <c r="AM44" i="4" s="1"/>
  <c r="AN47" i="4" s="1"/>
  <c r="AO50" i="4" s="1"/>
  <c r="AP53" i="4" s="1"/>
  <c r="AQ56" i="4" s="1"/>
  <c r="AR59" i="4" s="1"/>
  <c r="Z8" i="4"/>
  <c r="AA11" i="4" s="1"/>
  <c r="AB14" i="4" s="1"/>
  <c r="AC17" i="4" s="1"/>
  <c r="AD20" i="4" s="1"/>
  <c r="AE23" i="4" s="1"/>
  <c r="AF26" i="4" s="1"/>
  <c r="AG29" i="4" s="1"/>
  <c r="AH32" i="4" s="1"/>
  <c r="AI35" i="4" s="1"/>
  <c r="AJ38" i="4" s="1"/>
  <c r="AK41" i="4" s="1"/>
  <c r="AL44" i="4" s="1"/>
  <c r="AM47" i="4" s="1"/>
  <c r="AN50" i="4" s="1"/>
  <c r="AO53" i="4" s="1"/>
  <c r="AP56" i="4" s="1"/>
  <c r="AQ59" i="4" s="1"/>
  <c r="Y8" i="4"/>
  <c r="Z11" i="4" s="1"/>
  <c r="AA14" i="4" s="1"/>
  <c r="AB17" i="4" s="1"/>
  <c r="AC20" i="4" s="1"/>
  <c r="AD23" i="4" s="1"/>
  <c r="AE26" i="4" s="1"/>
  <c r="AF29" i="4" s="1"/>
  <c r="AG32" i="4" s="1"/>
  <c r="AH35" i="4" s="1"/>
  <c r="AI38" i="4" s="1"/>
  <c r="AJ41" i="4" s="1"/>
  <c r="AK44" i="4" s="1"/>
  <c r="AL47" i="4" s="1"/>
  <c r="AM50" i="4" s="1"/>
  <c r="AN53" i="4" s="1"/>
  <c r="AO56" i="4" s="1"/>
  <c r="AP59" i="4" s="1"/>
  <c r="X8" i="4"/>
  <c r="Y11" i="4" s="1"/>
  <c r="Z14" i="4" s="1"/>
  <c r="AA17" i="4" s="1"/>
  <c r="AB20" i="4" s="1"/>
  <c r="AC23" i="4" s="1"/>
  <c r="AD26" i="4" s="1"/>
  <c r="AE29" i="4" s="1"/>
  <c r="AF32" i="4" s="1"/>
  <c r="AG35" i="4" s="1"/>
  <c r="AH38" i="4" s="1"/>
  <c r="AI41" i="4" s="1"/>
  <c r="AJ44" i="4" s="1"/>
  <c r="AK47" i="4" s="1"/>
  <c r="AL50" i="4" s="1"/>
  <c r="AM53" i="4" s="1"/>
  <c r="AN56" i="4" s="1"/>
  <c r="AO59" i="4" s="1"/>
  <c r="W8" i="4"/>
  <c r="X11" i="4" s="1"/>
  <c r="Y14" i="4" s="1"/>
  <c r="Z17" i="4" s="1"/>
  <c r="AA20" i="4" s="1"/>
  <c r="AB23" i="4" s="1"/>
  <c r="AC26" i="4" s="1"/>
  <c r="AD29" i="4" s="1"/>
  <c r="AE32" i="4" s="1"/>
  <c r="AF35" i="4" s="1"/>
  <c r="AG38" i="4" s="1"/>
  <c r="AH41" i="4" s="1"/>
  <c r="AI44" i="4" s="1"/>
  <c r="AJ47" i="4" s="1"/>
  <c r="AK50" i="4" s="1"/>
  <c r="AL53" i="4" s="1"/>
  <c r="AM56" i="4" s="1"/>
  <c r="AN59" i="4" s="1"/>
  <c r="V8" i="4"/>
  <c r="U8" i="4"/>
  <c r="V11" i="4" s="1"/>
  <c r="W14" i="4" s="1"/>
  <c r="X17" i="4" s="1"/>
  <c r="Y20" i="4" s="1"/>
  <c r="Z23" i="4" s="1"/>
  <c r="AA26" i="4" s="1"/>
  <c r="AB29" i="4" s="1"/>
  <c r="AC32" i="4" s="1"/>
  <c r="AD35" i="4" s="1"/>
  <c r="AE38" i="4" s="1"/>
  <c r="AF41" i="4" s="1"/>
  <c r="AG44" i="4" s="1"/>
  <c r="AH47" i="4" s="1"/>
  <c r="AI50" i="4" s="1"/>
  <c r="AJ53" i="4" s="1"/>
  <c r="AK56" i="4" s="1"/>
  <c r="AL59" i="4" s="1"/>
  <c r="T8" i="4"/>
  <c r="U11" i="4" s="1"/>
  <c r="V14" i="4" s="1"/>
  <c r="W17" i="4" s="1"/>
  <c r="X20" i="4" s="1"/>
  <c r="Y23" i="4" s="1"/>
  <c r="Z26" i="4" s="1"/>
  <c r="AA29" i="4" s="1"/>
  <c r="AB32" i="4" s="1"/>
  <c r="AC35" i="4" s="1"/>
  <c r="AD38" i="4" s="1"/>
  <c r="AE41" i="4" s="1"/>
  <c r="AF44" i="4" s="1"/>
  <c r="AG47" i="4" s="1"/>
  <c r="AH50" i="4" s="1"/>
  <c r="AI53" i="4" s="1"/>
  <c r="AJ56" i="4" s="1"/>
  <c r="AK59" i="4" s="1"/>
  <c r="S8" i="4"/>
  <c r="T11" i="4" s="1"/>
  <c r="U14" i="4" s="1"/>
  <c r="V17" i="4" s="1"/>
  <c r="W20" i="4" s="1"/>
  <c r="X23" i="4" s="1"/>
  <c r="Y26" i="4" s="1"/>
  <c r="Z29" i="4" s="1"/>
  <c r="AA32" i="4" s="1"/>
  <c r="AB35" i="4" s="1"/>
  <c r="AC38" i="4" s="1"/>
  <c r="AD41" i="4" s="1"/>
  <c r="AE44" i="4" s="1"/>
  <c r="AF47" i="4" s="1"/>
  <c r="AG50" i="4" s="1"/>
  <c r="AH53" i="4" s="1"/>
  <c r="AI56" i="4" s="1"/>
  <c r="AJ59" i="4" s="1"/>
  <c r="R8" i="4"/>
  <c r="S11" i="4" s="1"/>
  <c r="T14" i="4" s="1"/>
  <c r="U17" i="4" s="1"/>
  <c r="V20" i="4" s="1"/>
  <c r="W23" i="4" s="1"/>
  <c r="X26" i="4" s="1"/>
  <c r="Y29" i="4" s="1"/>
  <c r="Z32" i="4" s="1"/>
  <c r="AA35" i="4" s="1"/>
  <c r="AB38" i="4" s="1"/>
  <c r="AC41" i="4" s="1"/>
  <c r="AD44" i="4" s="1"/>
  <c r="AE47" i="4" s="1"/>
  <c r="AF50" i="4" s="1"/>
  <c r="AG53" i="4" s="1"/>
  <c r="AH56" i="4" s="1"/>
  <c r="AI59" i="4" s="1"/>
  <c r="Q8" i="4"/>
  <c r="R11" i="4" s="1"/>
  <c r="P8" i="4"/>
  <c r="Q11" i="4" s="1"/>
  <c r="R14" i="4" s="1"/>
  <c r="O8" i="4"/>
  <c r="P11" i="4" s="1"/>
  <c r="Q14" i="4" s="1"/>
  <c r="R17" i="4" s="1"/>
  <c r="N8" i="4"/>
  <c r="M8" i="4"/>
  <c r="N11" i="4" s="1"/>
  <c r="O14" i="4" s="1"/>
  <c r="P17" i="4" s="1"/>
  <c r="Q20" i="4" s="1"/>
  <c r="R23" i="4" s="1"/>
  <c r="L8" i="4"/>
  <c r="M11" i="4" s="1"/>
  <c r="N14" i="4" s="1"/>
  <c r="O17" i="4" s="1"/>
  <c r="P20" i="4" s="1"/>
  <c r="Q23" i="4" s="1"/>
  <c r="R26" i="4" s="1"/>
  <c r="K8" i="4"/>
  <c r="L11" i="4" s="1"/>
  <c r="M14" i="4" s="1"/>
  <c r="N17" i="4" s="1"/>
  <c r="O20" i="4" s="1"/>
  <c r="P23" i="4" s="1"/>
  <c r="Q26" i="4" s="1"/>
  <c r="R29" i="4" s="1"/>
  <c r="J8" i="4"/>
  <c r="K11" i="4" s="1"/>
  <c r="L14" i="4" s="1"/>
  <c r="M17" i="4" s="1"/>
  <c r="N20" i="4" s="1"/>
  <c r="O23" i="4" s="1"/>
  <c r="P26" i="4" s="1"/>
  <c r="Q29" i="4" s="1"/>
  <c r="R32" i="4" s="1"/>
  <c r="I8" i="4"/>
  <c r="J11" i="4" s="1"/>
  <c r="K14" i="4" s="1"/>
  <c r="L17" i="4" s="1"/>
  <c r="M20" i="4" s="1"/>
  <c r="N23" i="4" s="1"/>
  <c r="O26" i="4" s="1"/>
  <c r="P29" i="4" s="1"/>
  <c r="Q32" i="4" s="1"/>
  <c r="R35" i="4" s="1"/>
  <c r="H8" i="4"/>
  <c r="I11" i="4" s="1"/>
  <c r="J14" i="4" s="1"/>
  <c r="K17" i="4" s="1"/>
  <c r="L20" i="4" s="1"/>
  <c r="M23" i="4" s="1"/>
  <c r="N26" i="4" s="1"/>
  <c r="O29" i="4" s="1"/>
  <c r="P32" i="4" s="1"/>
  <c r="Q35" i="4" s="1"/>
  <c r="R38" i="4" s="1"/>
  <c r="G8" i="4"/>
  <c r="H11" i="4" s="1"/>
  <c r="I14" i="4" s="1"/>
  <c r="J17" i="4" s="1"/>
  <c r="K20" i="4" s="1"/>
  <c r="L23" i="4" s="1"/>
  <c r="M26" i="4" s="1"/>
  <c r="N29" i="4" s="1"/>
  <c r="O32" i="4" s="1"/>
  <c r="P35" i="4" s="1"/>
  <c r="Q38" i="4" s="1"/>
  <c r="R41" i="4" s="1"/>
  <c r="F8" i="4"/>
  <c r="E8" i="4"/>
  <c r="F11" i="4" s="1"/>
  <c r="G14" i="4" s="1"/>
  <c r="H17" i="4" s="1"/>
  <c r="I20" i="4" s="1"/>
  <c r="J23" i="4" s="1"/>
  <c r="K26" i="4" s="1"/>
  <c r="L29" i="4" s="1"/>
  <c r="M32" i="4" s="1"/>
  <c r="N35" i="4" s="1"/>
  <c r="O38" i="4" s="1"/>
  <c r="P41" i="4" s="1"/>
  <c r="Q44" i="4" s="1"/>
  <c r="R47" i="4" s="1"/>
  <c r="D8" i="4"/>
  <c r="E11" i="4" s="1"/>
  <c r="F14" i="4" s="1"/>
  <c r="G17" i="4" s="1"/>
  <c r="H20" i="4" s="1"/>
  <c r="I23" i="4" s="1"/>
  <c r="J26" i="4" s="1"/>
  <c r="K29" i="4" s="1"/>
  <c r="L32" i="4" s="1"/>
  <c r="M35" i="4" s="1"/>
  <c r="N38" i="4" s="1"/>
  <c r="O41" i="4" s="1"/>
  <c r="P44" i="4" s="1"/>
  <c r="Q47" i="4" s="1"/>
  <c r="R50" i="4" s="1"/>
  <c r="C8" i="4"/>
  <c r="D11" i="4" s="1"/>
  <c r="E14" i="4" s="1"/>
  <c r="F17" i="4" s="1"/>
  <c r="G20" i="4" s="1"/>
  <c r="H23" i="4" s="1"/>
  <c r="I26" i="4" s="1"/>
  <c r="J29" i="4" s="1"/>
  <c r="K32" i="4" s="1"/>
  <c r="L35" i="4" s="1"/>
  <c r="M38" i="4" s="1"/>
  <c r="N41" i="4" s="1"/>
  <c r="O44" i="4" s="1"/>
  <c r="P47" i="4" s="1"/>
  <c r="Q50" i="4" s="1"/>
  <c r="R53" i="4" s="1"/>
  <c r="B8" i="4"/>
  <c r="B11" i="4" s="1"/>
  <c r="C14" i="4" s="1"/>
  <c r="D17" i="4" s="1"/>
  <c r="E20" i="4" s="1"/>
  <c r="F23" i="4" s="1"/>
  <c r="G26" i="4" s="1"/>
  <c r="H29" i="4" s="1"/>
  <c r="I32" i="4" s="1"/>
  <c r="J35" i="4" s="1"/>
  <c r="K38" i="4" s="1"/>
  <c r="L41" i="4" s="1"/>
  <c r="M44" i="4" s="1"/>
  <c r="N47" i="4" s="1"/>
  <c r="O50" i="4" s="1"/>
  <c r="P53" i="4" s="1"/>
  <c r="Q56" i="4" s="1"/>
  <c r="R59" i="4" s="1"/>
  <c r="CM7" i="4"/>
  <c r="CI7" i="4"/>
  <c r="AY72" i="4" s="1"/>
  <c r="AZ72" i="4" s="1"/>
  <c r="CH7" i="4"/>
  <c r="CG7" i="4"/>
  <c r="CH10" i="4" s="1"/>
  <c r="CF7" i="4"/>
  <c r="CG10" i="4" s="1"/>
  <c r="CH13" i="4" s="1"/>
  <c r="CE7" i="4"/>
  <c r="CF10" i="4" s="1"/>
  <c r="CG13" i="4" s="1"/>
  <c r="CD7" i="4"/>
  <c r="CE10" i="4" s="1"/>
  <c r="CF13" i="4" s="1"/>
  <c r="CG16" i="4" s="1"/>
  <c r="CH19" i="4" s="1"/>
  <c r="CC7" i="4"/>
  <c r="CD10" i="4" s="1"/>
  <c r="CE13" i="4" s="1"/>
  <c r="CF16" i="4" s="1"/>
  <c r="CG19" i="4" s="1"/>
  <c r="CH22" i="4" s="1"/>
  <c r="CB7" i="4"/>
  <c r="CC10" i="4" s="1"/>
  <c r="CD13" i="4" s="1"/>
  <c r="CE16" i="4" s="1"/>
  <c r="CF19" i="4" s="1"/>
  <c r="CG22" i="4" s="1"/>
  <c r="CH25" i="4" s="1"/>
  <c r="CA7" i="4"/>
  <c r="CB10" i="4" s="1"/>
  <c r="CC13" i="4" s="1"/>
  <c r="CD16" i="4" s="1"/>
  <c r="CE19" i="4" s="1"/>
  <c r="CF22" i="4" s="1"/>
  <c r="CG25" i="4" s="1"/>
  <c r="CH28" i="4" s="1"/>
  <c r="BZ7" i="4"/>
  <c r="BY7" i="4"/>
  <c r="BZ10" i="4" s="1"/>
  <c r="CA13" i="4" s="1"/>
  <c r="CB16" i="4" s="1"/>
  <c r="CC19" i="4" s="1"/>
  <c r="CD22" i="4" s="1"/>
  <c r="CE25" i="4" s="1"/>
  <c r="CF28" i="4" s="1"/>
  <c r="CG31" i="4" s="1"/>
  <c r="CH34" i="4" s="1"/>
  <c r="BX7" i="4"/>
  <c r="BY10" i="4" s="1"/>
  <c r="BZ13" i="4" s="1"/>
  <c r="CA16" i="4" s="1"/>
  <c r="CB19" i="4" s="1"/>
  <c r="CC22" i="4" s="1"/>
  <c r="CD25" i="4" s="1"/>
  <c r="CE28" i="4" s="1"/>
  <c r="CF31" i="4" s="1"/>
  <c r="CG34" i="4" s="1"/>
  <c r="CH37" i="4" s="1"/>
  <c r="BW7" i="4"/>
  <c r="BX10" i="4" s="1"/>
  <c r="BY13" i="4" s="1"/>
  <c r="BZ16" i="4" s="1"/>
  <c r="CA19" i="4" s="1"/>
  <c r="CB22" i="4" s="1"/>
  <c r="CC25" i="4" s="1"/>
  <c r="CD28" i="4" s="1"/>
  <c r="CE31" i="4" s="1"/>
  <c r="CF34" i="4" s="1"/>
  <c r="CG37" i="4" s="1"/>
  <c r="CH40" i="4" s="1"/>
  <c r="BV7" i="4"/>
  <c r="BW10" i="4" s="1"/>
  <c r="BX13" i="4" s="1"/>
  <c r="BY16" i="4" s="1"/>
  <c r="BZ19" i="4" s="1"/>
  <c r="CA22" i="4" s="1"/>
  <c r="CB25" i="4" s="1"/>
  <c r="CC28" i="4" s="1"/>
  <c r="CD31" i="4" s="1"/>
  <c r="CE34" i="4" s="1"/>
  <c r="CF37" i="4" s="1"/>
  <c r="CG40" i="4" s="1"/>
  <c r="CH43" i="4" s="1"/>
  <c r="BU7" i="4"/>
  <c r="BV10" i="4" s="1"/>
  <c r="BW13" i="4" s="1"/>
  <c r="BX16" i="4" s="1"/>
  <c r="BY19" i="4" s="1"/>
  <c r="BZ22" i="4" s="1"/>
  <c r="CA25" i="4" s="1"/>
  <c r="CB28" i="4" s="1"/>
  <c r="CC31" i="4" s="1"/>
  <c r="CD34" i="4" s="1"/>
  <c r="CE37" i="4" s="1"/>
  <c r="CF40" i="4" s="1"/>
  <c r="CG43" i="4" s="1"/>
  <c r="CH46" i="4" s="1"/>
  <c r="BT7" i="4"/>
  <c r="BU10" i="4" s="1"/>
  <c r="BV13" i="4" s="1"/>
  <c r="BW16" i="4" s="1"/>
  <c r="BX19" i="4" s="1"/>
  <c r="BY22" i="4" s="1"/>
  <c r="BZ25" i="4" s="1"/>
  <c r="CA28" i="4" s="1"/>
  <c r="CB31" i="4" s="1"/>
  <c r="CC34" i="4" s="1"/>
  <c r="CD37" i="4" s="1"/>
  <c r="CE40" i="4" s="1"/>
  <c r="CF43" i="4" s="1"/>
  <c r="CG46" i="4" s="1"/>
  <c r="CH49" i="4" s="1"/>
  <c r="BS7" i="4"/>
  <c r="BT10" i="4" s="1"/>
  <c r="BU13" i="4" s="1"/>
  <c r="BV16" i="4" s="1"/>
  <c r="BW19" i="4" s="1"/>
  <c r="BX22" i="4" s="1"/>
  <c r="BY25" i="4" s="1"/>
  <c r="BZ28" i="4" s="1"/>
  <c r="CA31" i="4" s="1"/>
  <c r="CB34" i="4" s="1"/>
  <c r="CC37" i="4" s="1"/>
  <c r="CD40" i="4" s="1"/>
  <c r="CE43" i="4" s="1"/>
  <c r="CF46" i="4" s="1"/>
  <c r="CG49" i="4" s="1"/>
  <c r="CH52" i="4" s="1"/>
  <c r="BR7" i="4"/>
  <c r="BQ7" i="4"/>
  <c r="BR10" i="4" s="1"/>
  <c r="BS13" i="4" s="1"/>
  <c r="BT16" i="4" s="1"/>
  <c r="BU19" i="4" s="1"/>
  <c r="BV22" i="4" s="1"/>
  <c r="BW25" i="4" s="1"/>
  <c r="BX28" i="4" s="1"/>
  <c r="BY31" i="4" s="1"/>
  <c r="BZ34" i="4" s="1"/>
  <c r="CA37" i="4" s="1"/>
  <c r="CB40" i="4" s="1"/>
  <c r="CC43" i="4" s="1"/>
  <c r="CD46" i="4" s="1"/>
  <c r="CE49" i="4" s="1"/>
  <c r="CF52" i="4" s="1"/>
  <c r="CG55" i="4" s="1"/>
  <c r="CH58" i="4" s="1"/>
  <c r="BP7" i="4"/>
  <c r="BQ10" i="4" s="1"/>
  <c r="BR13" i="4" s="1"/>
  <c r="BS16" i="4" s="1"/>
  <c r="BT19" i="4" s="1"/>
  <c r="BU22" i="4" s="1"/>
  <c r="BV25" i="4" s="1"/>
  <c r="BW28" i="4" s="1"/>
  <c r="BX31" i="4" s="1"/>
  <c r="BY34" i="4" s="1"/>
  <c r="BZ37" i="4" s="1"/>
  <c r="CA40" i="4" s="1"/>
  <c r="CB43" i="4" s="1"/>
  <c r="CC46" i="4" s="1"/>
  <c r="CD49" i="4" s="1"/>
  <c r="CE52" i="4" s="1"/>
  <c r="CF55" i="4" s="1"/>
  <c r="CG58" i="4" s="1"/>
  <c r="BO7" i="4"/>
  <c r="BP10" i="4" s="1"/>
  <c r="BQ13" i="4" s="1"/>
  <c r="BN7" i="4"/>
  <c r="BO10" i="4" s="1"/>
  <c r="BP13" i="4" s="1"/>
  <c r="BQ16" i="4" s="1"/>
  <c r="BR19" i="4" s="1"/>
  <c r="BS22" i="4" s="1"/>
  <c r="BT25" i="4" s="1"/>
  <c r="BU28" i="4" s="1"/>
  <c r="BV31" i="4" s="1"/>
  <c r="BW34" i="4" s="1"/>
  <c r="BX37" i="4" s="1"/>
  <c r="BY40" i="4" s="1"/>
  <c r="BZ43" i="4" s="1"/>
  <c r="CA46" i="4" s="1"/>
  <c r="CB49" i="4" s="1"/>
  <c r="CC52" i="4" s="1"/>
  <c r="CD55" i="4" s="1"/>
  <c r="CE58" i="4" s="1"/>
  <c r="BM7" i="4"/>
  <c r="BN10" i="4" s="1"/>
  <c r="BO13" i="4" s="1"/>
  <c r="BP16" i="4" s="1"/>
  <c r="BQ19" i="4" s="1"/>
  <c r="BR22" i="4" s="1"/>
  <c r="BS25" i="4" s="1"/>
  <c r="BT28" i="4" s="1"/>
  <c r="BU31" i="4" s="1"/>
  <c r="BV34" i="4" s="1"/>
  <c r="BW37" i="4" s="1"/>
  <c r="BX40" i="4" s="1"/>
  <c r="BY43" i="4" s="1"/>
  <c r="BZ46" i="4" s="1"/>
  <c r="CA49" i="4" s="1"/>
  <c r="CB52" i="4" s="1"/>
  <c r="CC55" i="4" s="1"/>
  <c r="CD58" i="4" s="1"/>
  <c r="BL7" i="4"/>
  <c r="BM10" i="4" s="1"/>
  <c r="BN13" i="4" s="1"/>
  <c r="BO16" i="4" s="1"/>
  <c r="BP19" i="4" s="1"/>
  <c r="BQ22" i="4" s="1"/>
  <c r="BR25" i="4" s="1"/>
  <c r="BS28" i="4" s="1"/>
  <c r="BT31" i="4" s="1"/>
  <c r="BU34" i="4" s="1"/>
  <c r="BV37" i="4" s="1"/>
  <c r="BW40" i="4" s="1"/>
  <c r="BX43" i="4" s="1"/>
  <c r="BY46" i="4" s="1"/>
  <c r="BZ49" i="4" s="1"/>
  <c r="CA52" i="4" s="1"/>
  <c r="CB55" i="4" s="1"/>
  <c r="CC58" i="4" s="1"/>
  <c r="BK7" i="4"/>
  <c r="BL10" i="4" s="1"/>
  <c r="BM13" i="4" s="1"/>
  <c r="BN16" i="4" s="1"/>
  <c r="BO19" i="4" s="1"/>
  <c r="BP22" i="4" s="1"/>
  <c r="BQ25" i="4" s="1"/>
  <c r="BR28" i="4" s="1"/>
  <c r="BS31" i="4" s="1"/>
  <c r="BT34" i="4" s="1"/>
  <c r="BU37" i="4" s="1"/>
  <c r="BV40" i="4" s="1"/>
  <c r="BW43" i="4" s="1"/>
  <c r="BX46" i="4" s="1"/>
  <c r="BY49" i="4" s="1"/>
  <c r="BZ52" i="4" s="1"/>
  <c r="CA55" i="4" s="1"/>
  <c r="CB58" i="4" s="1"/>
  <c r="BJ7" i="4"/>
  <c r="BI7" i="4"/>
  <c r="BJ10" i="4" s="1"/>
  <c r="BK13" i="4" s="1"/>
  <c r="BL16" i="4" s="1"/>
  <c r="BM19" i="4" s="1"/>
  <c r="BN22" i="4" s="1"/>
  <c r="BO25" i="4" s="1"/>
  <c r="BP28" i="4" s="1"/>
  <c r="BQ31" i="4" s="1"/>
  <c r="BR34" i="4" s="1"/>
  <c r="BS37" i="4" s="1"/>
  <c r="BT40" i="4" s="1"/>
  <c r="BU43" i="4" s="1"/>
  <c r="BV46" i="4" s="1"/>
  <c r="BW49" i="4" s="1"/>
  <c r="BX52" i="4" s="1"/>
  <c r="BY55" i="4" s="1"/>
  <c r="BZ58" i="4" s="1"/>
  <c r="BH7" i="4"/>
  <c r="BI10" i="4" s="1"/>
  <c r="BJ13" i="4" s="1"/>
  <c r="BK16" i="4" s="1"/>
  <c r="BL19" i="4" s="1"/>
  <c r="BM22" i="4" s="1"/>
  <c r="BN25" i="4" s="1"/>
  <c r="BO28" i="4" s="1"/>
  <c r="BP31" i="4" s="1"/>
  <c r="BQ34" i="4" s="1"/>
  <c r="BR37" i="4" s="1"/>
  <c r="BS40" i="4" s="1"/>
  <c r="BT43" i="4" s="1"/>
  <c r="BU46" i="4" s="1"/>
  <c r="BV49" i="4" s="1"/>
  <c r="BW52" i="4" s="1"/>
  <c r="BX55" i="4" s="1"/>
  <c r="BY58" i="4" s="1"/>
  <c r="BG7" i="4"/>
  <c r="BH10" i="4" s="1"/>
  <c r="BI13" i="4" s="1"/>
  <c r="BJ16" i="4" s="1"/>
  <c r="BK19" i="4" s="1"/>
  <c r="BL22" i="4" s="1"/>
  <c r="BM25" i="4" s="1"/>
  <c r="BN28" i="4" s="1"/>
  <c r="BO31" i="4" s="1"/>
  <c r="BP34" i="4" s="1"/>
  <c r="BQ37" i="4" s="1"/>
  <c r="BR40" i="4" s="1"/>
  <c r="BS43" i="4" s="1"/>
  <c r="BT46" i="4" s="1"/>
  <c r="BU49" i="4" s="1"/>
  <c r="BV52" i="4" s="1"/>
  <c r="BW55" i="4" s="1"/>
  <c r="BX58" i="4" s="1"/>
  <c r="BF7" i="4"/>
  <c r="BG10" i="4" s="1"/>
  <c r="BH13" i="4" s="1"/>
  <c r="BI16" i="4" s="1"/>
  <c r="BJ19" i="4" s="1"/>
  <c r="BK22" i="4" s="1"/>
  <c r="BL25" i="4" s="1"/>
  <c r="BM28" i="4" s="1"/>
  <c r="BN31" i="4" s="1"/>
  <c r="BO34" i="4" s="1"/>
  <c r="BP37" i="4" s="1"/>
  <c r="BQ40" i="4" s="1"/>
  <c r="BR43" i="4" s="1"/>
  <c r="BS46" i="4" s="1"/>
  <c r="BT49" i="4" s="1"/>
  <c r="BU52" i="4" s="1"/>
  <c r="BV55" i="4" s="1"/>
  <c r="BW58" i="4" s="1"/>
  <c r="BE7" i="4"/>
  <c r="BF10" i="4" s="1"/>
  <c r="BG13" i="4" s="1"/>
  <c r="BH16" i="4" s="1"/>
  <c r="BI19" i="4" s="1"/>
  <c r="BJ22" i="4" s="1"/>
  <c r="BK25" i="4" s="1"/>
  <c r="BL28" i="4" s="1"/>
  <c r="BM31" i="4" s="1"/>
  <c r="BN34" i="4" s="1"/>
  <c r="BO37" i="4" s="1"/>
  <c r="BP40" i="4" s="1"/>
  <c r="BQ43" i="4" s="1"/>
  <c r="BR46" i="4" s="1"/>
  <c r="BS49" i="4" s="1"/>
  <c r="BT52" i="4" s="1"/>
  <c r="BU55" i="4" s="1"/>
  <c r="BV58" i="4" s="1"/>
  <c r="BD7" i="4"/>
  <c r="BE10" i="4" s="1"/>
  <c r="BF13" i="4" s="1"/>
  <c r="BG16" i="4" s="1"/>
  <c r="BH19" i="4" s="1"/>
  <c r="BI22" i="4" s="1"/>
  <c r="BJ25" i="4" s="1"/>
  <c r="BK28" i="4" s="1"/>
  <c r="BL31" i="4" s="1"/>
  <c r="BM34" i="4" s="1"/>
  <c r="BN37" i="4" s="1"/>
  <c r="BO40" i="4" s="1"/>
  <c r="BP43" i="4" s="1"/>
  <c r="BQ46" i="4" s="1"/>
  <c r="BR49" i="4" s="1"/>
  <c r="BS52" i="4" s="1"/>
  <c r="BT55" i="4" s="1"/>
  <c r="BU58" i="4" s="1"/>
  <c r="BC7" i="4"/>
  <c r="BD10" i="4" s="1"/>
  <c r="BE13" i="4" s="1"/>
  <c r="BF16" i="4" s="1"/>
  <c r="BG19" i="4" s="1"/>
  <c r="BH22" i="4" s="1"/>
  <c r="BI25" i="4" s="1"/>
  <c r="BJ28" i="4" s="1"/>
  <c r="BK31" i="4" s="1"/>
  <c r="BL34" i="4" s="1"/>
  <c r="BM37" i="4" s="1"/>
  <c r="BN40" i="4" s="1"/>
  <c r="BO43" i="4" s="1"/>
  <c r="BP46" i="4" s="1"/>
  <c r="BQ49" i="4" s="1"/>
  <c r="BR52" i="4" s="1"/>
  <c r="BS55" i="4" s="1"/>
  <c r="BT58" i="4" s="1"/>
  <c r="BB7" i="4"/>
  <c r="BA7" i="4"/>
  <c r="BB10" i="4" s="1"/>
  <c r="BC13" i="4" s="1"/>
  <c r="BD16" i="4" s="1"/>
  <c r="BE19" i="4" s="1"/>
  <c r="BF22" i="4" s="1"/>
  <c r="BG25" i="4" s="1"/>
  <c r="BH28" i="4" s="1"/>
  <c r="BI31" i="4" s="1"/>
  <c r="BJ34" i="4" s="1"/>
  <c r="BK37" i="4" s="1"/>
  <c r="BL40" i="4" s="1"/>
  <c r="BM43" i="4" s="1"/>
  <c r="BN46" i="4" s="1"/>
  <c r="BO49" i="4" s="1"/>
  <c r="BP52" i="4" s="1"/>
  <c r="BQ55" i="4" s="1"/>
  <c r="BR58" i="4" s="1"/>
  <c r="AZ7" i="4"/>
  <c r="BA10" i="4" s="1"/>
  <c r="BB13" i="4" s="1"/>
  <c r="BC16" i="4" s="1"/>
  <c r="BD19" i="4" s="1"/>
  <c r="BE22" i="4" s="1"/>
  <c r="BF25" i="4" s="1"/>
  <c r="BG28" i="4" s="1"/>
  <c r="BH31" i="4" s="1"/>
  <c r="BI34" i="4" s="1"/>
  <c r="BJ37" i="4" s="1"/>
  <c r="BK40" i="4" s="1"/>
  <c r="BL43" i="4" s="1"/>
  <c r="BM46" i="4" s="1"/>
  <c r="BN49" i="4" s="1"/>
  <c r="BO52" i="4" s="1"/>
  <c r="BP55" i="4" s="1"/>
  <c r="BQ58" i="4" s="1"/>
  <c r="AY7" i="4"/>
  <c r="AZ10" i="4" s="1"/>
  <c r="BA13" i="4" s="1"/>
  <c r="AX7" i="4"/>
  <c r="AY10" i="4" s="1"/>
  <c r="AZ13" i="4" s="1"/>
  <c r="BA16" i="4" s="1"/>
  <c r="BB19" i="4" s="1"/>
  <c r="BC22" i="4" s="1"/>
  <c r="BD25" i="4" s="1"/>
  <c r="BE28" i="4" s="1"/>
  <c r="BF31" i="4" s="1"/>
  <c r="BG34" i="4" s="1"/>
  <c r="BH37" i="4" s="1"/>
  <c r="BI40" i="4" s="1"/>
  <c r="BJ43" i="4" s="1"/>
  <c r="BK46" i="4" s="1"/>
  <c r="BL49" i="4" s="1"/>
  <c r="BM52" i="4" s="1"/>
  <c r="BN55" i="4" s="1"/>
  <c r="BO58" i="4" s="1"/>
  <c r="AW7" i="4"/>
  <c r="AX10" i="4" s="1"/>
  <c r="AY13" i="4" s="1"/>
  <c r="AZ16" i="4" s="1"/>
  <c r="BA19" i="4" s="1"/>
  <c r="BB22" i="4" s="1"/>
  <c r="BC25" i="4" s="1"/>
  <c r="BD28" i="4" s="1"/>
  <c r="BE31" i="4" s="1"/>
  <c r="BF34" i="4" s="1"/>
  <c r="BG37" i="4" s="1"/>
  <c r="BH40" i="4" s="1"/>
  <c r="BI43" i="4" s="1"/>
  <c r="BJ46" i="4" s="1"/>
  <c r="BK49" i="4" s="1"/>
  <c r="BL52" i="4" s="1"/>
  <c r="BM55" i="4" s="1"/>
  <c r="BN58" i="4" s="1"/>
  <c r="AV7" i="4"/>
  <c r="AW10" i="4" s="1"/>
  <c r="AX13" i="4" s="1"/>
  <c r="AY16" i="4" s="1"/>
  <c r="AZ19" i="4" s="1"/>
  <c r="BA22" i="4" s="1"/>
  <c r="BB25" i="4" s="1"/>
  <c r="BC28" i="4" s="1"/>
  <c r="BD31" i="4" s="1"/>
  <c r="BE34" i="4" s="1"/>
  <c r="BF37" i="4" s="1"/>
  <c r="BG40" i="4" s="1"/>
  <c r="BH43" i="4" s="1"/>
  <c r="BI46" i="4" s="1"/>
  <c r="BJ49" i="4" s="1"/>
  <c r="BK52" i="4" s="1"/>
  <c r="BL55" i="4" s="1"/>
  <c r="BM58" i="4" s="1"/>
  <c r="AU7" i="4"/>
  <c r="AV10" i="4" s="1"/>
  <c r="AW13" i="4" s="1"/>
  <c r="AX16" i="4" s="1"/>
  <c r="AY19" i="4" s="1"/>
  <c r="AZ22" i="4" s="1"/>
  <c r="BA25" i="4" s="1"/>
  <c r="BB28" i="4" s="1"/>
  <c r="BC31" i="4" s="1"/>
  <c r="BD34" i="4" s="1"/>
  <c r="BE37" i="4" s="1"/>
  <c r="BF40" i="4" s="1"/>
  <c r="BG43" i="4" s="1"/>
  <c r="BH46" i="4" s="1"/>
  <c r="BI49" i="4" s="1"/>
  <c r="BJ52" i="4" s="1"/>
  <c r="BK55" i="4" s="1"/>
  <c r="BL58" i="4" s="1"/>
  <c r="AT7" i="4"/>
  <c r="AS7" i="4"/>
  <c r="AT10" i="4" s="1"/>
  <c r="AU13" i="4" s="1"/>
  <c r="AV16" i="4" s="1"/>
  <c r="AW19" i="4" s="1"/>
  <c r="AX22" i="4" s="1"/>
  <c r="AY25" i="4" s="1"/>
  <c r="AZ28" i="4" s="1"/>
  <c r="BA31" i="4" s="1"/>
  <c r="BB34" i="4" s="1"/>
  <c r="BC37" i="4" s="1"/>
  <c r="BD40" i="4" s="1"/>
  <c r="BE43" i="4" s="1"/>
  <c r="BF46" i="4" s="1"/>
  <c r="BG49" i="4" s="1"/>
  <c r="BH52" i="4" s="1"/>
  <c r="BI55" i="4" s="1"/>
  <c r="BJ58" i="4" s="1"/>
  <c r="AR7" i="4"/>
  <c r="AS10" i="4" s="1"/>
  <c r="AT13" i="4" s="1"/>
  <c r="AU16" i="4" s="1"/>
  <c r="AV19" i="4" s="1"/>
  <c r="AW22" i="4" s="1"/>
  <c r="AX25" i="4" s="1"/>
  <c r="AY28" i="4" s="1"/>
  <c r="AZ31" i="4" s="1"/>
  <c r="BA34" i="4" s="1"/>
  <c r="BB37" i="4" s="1"/>
  <c r="BC40" i="4" s="1"/>
  <c r="BD43" i="4" s="1"/>
  <c r="BE46" i="4" s="1"/>
  <c r="BF49" i="4" s="1"/>
  <c r="BG52" i="4" s="1"/>
  <c r="BH55" i="4" s="1"/>
  <c r="BI58" i="4" s="1"/>
  <c r="AQ7" i="4"/>
  <c r="AR10" i="4" s="1"/>
  <c r="AS13" i="4" s="1"/>
  <c r="AT16" i="4" s="1"/>
  <c r="AU19" i="4" s="1"/>
  <c r="AV22" i="4" s="1"/>
  <c r="AW25" i="4" s="1"/>
  <c r="AX28" i="4" s="1"/>
  <c r="AY31" i="4" s="1"/>
  <c r="AZ34" i="4" s="1"/>
  <c r="BA37" i="4" s="1"/>
  <c r="BB40" i="4" s="1"/>
  <c r="BC43" i="4" s="1"/>
  <c r="BD46" i="4" s="1"/>
  <c r="BE49" i="4" s="1"/>
  <c r="BF52" i="4" s="1"/>
  <c r="BG55" i="4" s="1"/>
  <c r="BH58" i="4" s="1"/>
  <c r="AP7" i="4"/>
  <c r="AQ10" i="4" s="1"/>
  <c r="AR13" i="4" s="1"/>
  <c r="AS16" i="4" s="1"/>
  <c r="AT19" i="4" s="1"/>
  <c r="AU22" i="4" s="1"/>
  <c r="AV25" i="4" s="1"/>
  <c r="AW28" i="4" s="1"/>
  <c r="AX31" i="4" s="1"/>
  <c r="AY34" i="4" s="1"/>
  <c r="AZ37" i="4" s="1"/>
  <c r="BA40" i="4" s="1"/>
  <c r="BB43" i="4" s="1"/>
  <c r="BC46" i="4" s="1"/>
  <c r="BD49" i="4" s="1"/>
  <c r="BE52" i="4" s="1"/>
  <c r="BF55" i="4" s="1"/>
  <c r="BG58" i="4" s="1"/>
  <c r="AO7" i="4"/>
  <c r="AP10" i="4" s="1"/>
  <c r="AQ13" i="4" s="1"/>
  <c r="AR16" i="4" s="1"/>
  <c r="AS19" i="4" s="1"/>
  <c r="AT22" i="4" s="1"/>
  <c r="AU25" i="4" s="1"/>
  <c r="AV28" i="4" s="1"/>
  <c r="AW31" i="4" s="1"/>
  <c r="AX34" i="4" s="1"/>
  <c r="AY37" i="4" s="1"/>
  <c r="AZ40" i="4" s="1"/>
  <c r="BA43" i="4" s="1"/>
  <c r="BB46" i="4" s="1"/>
  <c r="BC49" i="4" s="1"/>
  <c r="BD52" i="4" s="1"/>
  <c r="BE55" i="4" s="1"/>
  <c r="BF58" i="4" s="1"/>
  <c r="AN7" i="4"/>
  <c r="AO10" i="4" s="1"/>
  <c r="AP13" i="4" s="1"/>
  <c r="AQ16" i="4" s="1"/>
  <c r="AR19" i="4" s="1"/>
  <c r="AS22" i="4" s="1"/>
  <c r="AT25" i="4" s="1"/>
  <c r="AU28" i="4" s="1"/>
  <c r="AV31" i="4" s="1"/>
  <c r="AW34" i="4" s="1"/>
  <c r="AX37" i="4" s="1"/>
  <c r="AY40" i="4" s="1"/>
  <c r="AZ43" i="4" s="1"/>
  <c r="BA46" i="4" s="1"/>
  <c r="BB49" i="4" s="1"/>
  <c r="BC52" i="4" s="1"/>
  <c r="BD55" i="4" s="1"/>
  <c r="BE58" i="4" s="1"/>
  <c r="AM7" i="4"/>
  <c r="AN10" i="4" s="1"/>
  <c r="AO13" i="4" s="1"/>
  <c r="AP16" i="4" s="1"/>
  <c r="AQ19" i="4" s="1"/>
  <c r="AR22" i="4" s="1"/>
  <c r="AS25" i="4" s="1"/>
  <c r="AT28" i="4" s="1"/>
  <c r="AU31" i="4" s="1"/>
  <c r="AV34" i="4" s="1"/>
  <c r="AW37" i="4" s="1"/>
  <c r="AX40" i="4" s="1"/>
  <c r="AY43" i="4" s="1"/>
  <c r="AZ46" i="4" s="1"/>
  <c r="BA49" i="4" s="1"/>
  <c r="BB52" i="4" s="1"/>
  <c r="BC55" i="4" s="1"/>
  <c r="BD58" i="4" s="1"/>
  <c r="AL7" i="4"/>
  <c r="AK7" i="4"/>
  <c r="AL10" i="4" s="1"/>
  <c r="AM13" i="4" s="1"/>
  <c r="AN16" i="4" s="1"/>
  <c r="AO19" i="4" s="1"/>
  <c r="AP22" i="4" s="1"/>
  <c r="AQ25" i="4" s="1"/>
  <c r="AR28" i="4" s="1"/>
  <c r="AS31" i="4" s="1"/>
  <c r="AT34" i="4" s="1"/>
  <c r="AU37" i="4" s="1"/>
  <c r="AV40" i="4" s="1"/>
  <c r="AW43" i="4" s="1"/>
  <c r="AX46" i="4" s="1"/>
  <c r="AY49" i="4" s="1"/>
  <c r="AZ52" i="4" s="1"/>
  <c r="BA55" i="4" s="1"/>
  <c r="BB58" i="4" s="1"/>
  <c r="AJ7" i="4"/>
  <c r="AK10" i="4" s="1"/>
  <c r="AL13" i="4" s="1"/>
  <c r="AM16" i="4" s="1"/>
  <c r="AN19" i="4" s="1"/>
  <c r="AO22" i="4" s="1"/>
  <c r="AP25" i="4" s="1"/>
  <c r="AQ28" i="4" s="1"/>
  <c r="AR31" i="4" s="1"/>
  <c r="AS34" i="4" s="1"/>
  <c r="AT37" i="4" s="1"/>
  <c r="AU40" i="4" s="1"/>
  <c r="AV43" i="4" s="1"/>
  <c r="AW46" i="4" s="1"/>
  <c r="AX49" i="4" s="1"/>
  <c r="AY52" i="4" s="1"/>
  <c r="AZ55" i="4" s="1"/>
  <c r="BA58" i="4" s="1"/>
  <c r="AI7" i="4"/>
  <c r="AJ10" i="4" s="1"/>
  <c r="AK13" i="4" s="1"/>
  <c r="AH7" i="4"/>
  <c r="AI10" i="4" s="1"/>
  <c r="AJ13" i="4" s="1"/>
  <c r="AK16" i="4" s="1"/>
  <c r="AL19" i="4" s="1"/>
  <c r="AM22" i="4" s="1"/>
  <c r="AN25" i="4" s="1"/>
  <c r="AO28" i="4" s="1"/>
  <c r="AP31" i="4" s="1"/>
  <c r="AQ34" i="4" s="1"/>
  <c r="AR37" i="4" s="1"/>
  <c r="AS40" i="4" s="1"/>
  <c r="AT43" i="4" s="1"/>
  <c r="AU46" i="4" s="1"/>
  <c r="AV49" i="4" s="1"/>
  <c r="AW52" i="4" s="1"/>
  <c r="AX55" i="4" s="1"/>
  <c r="AY58" i="4" s="1"/>
  <c r="AG7" i="4"/>
  <c r="AH10" i="4" s="1"/>
  <c r="AI13" i="4" s="1"/>
  <c r="AJ16" i="4" s="1"/>
  <c r="AK19" i="4" s="1"/>
  <c r="AL22" i="4" s="1"/>
  <c r="AM25" i="4" s="1"/>
  <c r="AN28" i="4" s="1"/>
  <c r="AO31" i="4" s="1"/>
  <c r="AP34" i="4" s="1"/>
  <c r="AQ37" i="4" s="1"/>
  <c r="AR40" i="4" s="1"/>
  <c r="AS43" i="4" s="1"/>
  <c r="AT46" i="4" s="1"/>
  <c r="AU49" i="4" s="1"/>
  <c r="AV52" i="4" s="1"/>
  <c r="AW55" i="4" s="1"/>
  <c r="AX58" i="4" s="1"/>
  <c r="AF7" i="4"/>
  <c r="AG10" i="4" s="1"/>
  <c r="AH13" i="4" s="1"/>
  <c r="AI16" i="4" s="1"/>
  <c r="AJ19" i="4" s="1"/>
  <c r="AK22" i="4" s="1"/>
  <c r="AL25" i="4" s="1"/>
  <c r="AM28" i="4" s="1"/>
  <c r="AN31" i="4" s="1"/>
  <c r="AO34" i="4" s="1"/>
  <c r="AP37" i="4" s="1"/>
  <c r="AQ40" i="4" s="1"/>
  <c r="AR43" i="4" s="1"/>
  <c r="AS46" i="4" s="1"/>
  <c r="AT49" i="4" s="1"/>
  <c r="AU52" i="4" s="1"/>
  <c r="AV55" i="4" s="1"/>
  <c r="AW58" i="4" s="1"/>
  <c r="AE7" i="4"/>
  <c r="AF10" i="4" s="1"/>
  <c r="AG13" i="4" s="1"/>
  <c r="AH16" i="4" s="1"/>
  <c r="AI19" i="4" s="1"/>
  <c r="AJ22" i="4" s="1"/>
  <c r="AK25" i="4" s="1"/>
  <c r="AL28" i="4" s="1"/>
  <c r="AM31" i="4" s="1"/>
  <c r="AN34" i="4" s="1"/>
  <c r="AO37" i="4" s="1"/>
  <c r="AP40" i="4" s="1"/>
  <c r="AQ43" i="4" s="1"/>
  <c r="AR46" i="4" s="1"/>
  <c r="AS49" i="4" s="1"/>
  <c r="AT52" i="4" s="1"/>
  <c r="AU55" i="4" s="1"/>
  <c r="AV58" i="4" s="1"/>
  <c r="AD7" i="4"/>
  <c r="AC7" i="4"/>
  <c r="AD10" i="4" s="1"/>
  <c r="AE13" i="4" s="1"/>
  <c r="AF16" i="4" s="1"/>
  <c r="AG19" i="4" s="1"/>
  <c r="AH22" i="4" s="1"/>
  <c r="AI25" i="4" s="1"/>
  <c r="AJ28" i="4" s="1"/>
  <c r="AK31" i="4" s="1"/>
  <c r="AL34" i="4" s="1"/>
  <c r="AM37" i="4" s="1"/>
  <c r="AN40" i="4" s="1"/>
  <c r="AO43" i="4" s="1"/>
  <c r="AP46" i="4" s="1"/>
  <c r="AQ49" i="4" s="1"/>
  <c r="AR52" i="4" s="1"/>
  <c r="AS55" i="4" s="1"/>
  <c r="AT58" i="4" s="1"/>
  <c r="AB7" i="4"/>
  <c r="AC10" i="4" s="1"/>
  <c r="AD13" i="4" s="1"/>
  <c r="AE16" i="4" s="1"/>
  <c r="AF19" i="4" s="1"/>
  <c r="AG22" i="4" s="1"/>
  <c r="AH25" i="4" s="1"/>
  <c r="AI28" i="4" s="1"/>
  <c r="AJ31" i="4" s="1"/>
  <c r="AK34" i="4" s="1"/>
  <c r="AL37" i="4" s="1"/>
  <c r="AM40" i="4" s="1"/>
  <c r="AN43" i="4" s="1"/>
  <c r="AO46" i="4" s="1"/>
  <c r="AP49" i="4" s="1"/>
  <c r="AQ52" i="4" s="1"/>
  <c r="AR55" i="4" s="1"/>
  <c r="AS58" i="4" s="1"/>
  <c r="AA7" i="4"/>
  <c r="AB10" i="4" s="1"/>
  <c r="AC13" i="4" s="1"/>
  <c r="AD16" i="4" s="1"/>
  <c r="AE19" i="4" s="1"/>
  <c r="AF22" i="4" s="1"/>
  <c r="AG25" i="4" s="1"/>
  <c r="AH28" i="4" s="1"/>
  <c r="AI31" i="4" s="1"/>
  <c r="AJ34" i="4" s="1"/>
  <c r="AK37" i="4" s="1"/>
  <c r="AL40" i="4" s="1"/>
  <c r="AM43" i="4" s="1"/>
  <c r="AN46" i="4" s="1"/>
  <c r="AO49" i="4" s="1"/>
  <c r="AP52" i="4" s="1"/>
  <c r="AQ55" i="4" s="1"/>
  <c r="AR58" i="4" s="1"/>
  <c r="Z7" i="4"/>
  <c r="AA10" i="4" s="1"/>
  <c r="AB13" i="4" s="1"/>
  <c r="AC16" i="4" s="1"/>
  <c r="AD19" i="4" s="1"/>
  <c r="AE22" i="4" s="1"/>
  <c r="AF25" i="4" s="1"/>
  <c r="AG28" i="4" s="1"/>
  <c r="AH31" i="4" s="1"/>
  <c r="AI34" i="4" s="1"/>
  <c r="AJ37" i="4" s="1"/>
  <c r="AK40" i="4" s="1"/>
  <c r="AL43" i="4" s="1"/>
  <c r="AM46" i="4" s="1"/>
  <c r="AN49" i="4" s="1"/>
  <c r="AO52" i="4" s="1"/>
  <c r="AP55" i="4" s="1"/>
  <c r="AQ58" i="4" s="1"/>
  <c r="Y7" i="4"/>
  <c r="Z10" i="4" s="1"/>
  <c r="AA13" i="4" s="1"/>
  <c r="AB16" i="4" s="1"/>
  <c r="AC19" i="4" s="1"/>
  <c r="AD22" i="4" s="1"/>
  <c r="AE25" i="4" s="1"/>
  <c r="AF28" i="4" s="1"/>
  <c r="AG31" i="4" s="1"/>
  <c r="AH34" i="4" s="1"/>
  <c r="AI37" i="4" s="1"/>
  <c r="AJ40" i="4" s="1"/>
  <c r="AK43" i="4" s="1"/>
  <c r="AL46" i="4" s="1"/>
  <c r="AM49" i="4" s="1"/>
  <c r="AN52" i="4" s="1"/>
  <c r="AO55" i="4" s="1"/>
  <c r="AP58" i="4" s="1"/>
  <c r="X7" i="4"/>
  <c r="Y10" i="4" s="1"/>
  <c r="Z13" i="4" s="1"/>
  <c r="AA16" i="4" s="1"/>
  <c r="AB19" i="4" s="1"/>
  <c r="AC22" i="4" s="1"/>
  <c r="AD25" i="4" s="1"/>
  <c r="AE28" i="4" s="1"/>
  <c r="AF31" i="4" s="1"/>
  <c r="AG34" i="4" s="1"/>
  <c r="AH37" i="4" s="1"/>
  <c r="AI40" i="4" s="1"/>
  <c r="AJ43" i="4" s="1"/>
  <c r="AK46" i="4" s="1"/>
  <c r="AL49" i="4" s="1"/>
  <c r="AM52" i="4" s="1"/>
  <c r="AN55" i="4" s="1"/>
  <c r="AO58" i="4" s="1"/>
  <c r="W7" i="4"/>
  <c r="X10" i="4" s="1"/>
  <c r="Y13" i="4" s="1"/>
  <c r="Z16" i="4" s="1"/>
  <c r="AA19" i="4" s="1"/>
  <c r="AB22" i="4" s="1"/>
  <c r="AC25" i="4" s="1"/>
  <c r="AD28" i="4" s="1"/>
  <c r="AE31" i="4" s="1"/>
  <c r="AF34" i="4" s="1"/>
  <c r="AG37" i="4" s="1"/>
  <c r="AH40" i="4" s="1"/>
  <c r="AI43" i="4" s="1"/>
  <c r="AJ46" i="4" s="1"/>
  <c r="AK49" i="4" s="1"/>
  <c r="AL52" i="4" s="1"/>
  <c r="AM55" i="4" s="1"/>
  <c r="AN58" i="4" s="1"/>
  <c r="V7" i="4"/>
  <c r="U7" i="4"/>
  <c r="V10" i="4" s="1"/>
  <c r="W13" i="4" s="1"/>
  <c r="X16" i="4" s="1"/>
  <c r="Y19" i="4" s="1"/>
  <c r="Z22" i="4" s="1"/>
  <c r="AA25" i="4" s="1"/>
  <c r="AB28" i="4" s="1"/>
  <c r="AC31" i="4" s="1"/>
  <c r="AD34" i="4" s="1"/>
  <c r="AE37" i="4" s="1"/>
  <c r="AF40" i="4" s="1"/>
  <c r="AG43" i="4" s="1"/>
  <c r="AH46" i="4" s="1"/>
  <c r="AI49" i="4" s="1"/>
  <c r="AJ52" i="4" s="1"/>
  <c r="AK55" i="4" s="1"/>
  <c r="AL58" i="4" s="1"/>
  <c r="T7" i="4"/>
  <c r="U10" i="4" s="1"/>
  <c r="V13" i="4" s="1"/>
  <c r="W16" i="4" s="1"/>
  <c r="X19" i="4" s="1"/>
  <c r="Y22" i="4" s="1"/>
  <c r="Z25" i="4" s="1"/>
  <c r="AA28" i="4" s="1"/>
  <c r="AB31" i="4" s="1"/>
  <c r="AC34" i="4" s="1"/>
  <c r="AD37" i="4" s="1"/>
  <c r="AE40" i="4" s="1"/>
  <c r="AF43" i="4" s="1"/>
  <c r="AG46" i="4" s="1"/>
  <c r="AH49" i="4" s="1"/>
  <c r="AI52" i="4" s="1"/>
  <c r="AJ55" i="4" s="1"/>
  <c r="AK58" i="4" s="1"/>
  <c r="S7" i="4"/>
  <c r="T10" i="4" s="1"/>
  <c r="U13" i="4" s="1"/>
  <c r="R7" i="4"/>
  <c r="S10" i="4" s="1"/>
  <c r="T13" i="4" s="1"/>
  <c r="U16" i="4" s="1"/>
  <c r="V19" i="4" s="1"/>
  <c r="W22" i="4" s="1"/>
  <c r="X25" i="4" s="1"/>
  <c r="Y28" i="4" s="1"/>
  <c r="Z31" i="4" s="1"/>
  <c r="AA34" i="4" s="1"/>
  <c r="AB37" i="4" s="1"/>
  <c r="AC40" i="4" s="1"/>
  <c r="AD43" i="4" s="1"/>
  <c r="AE46" i="4" s="1"/>
  <c r="AF49" i="4" s="1"/>
  <c r="AG52" i="4" s="1"/>
  <c r="AH55" i="4" s="1"/>
  <c r="AI58" i="4" s="1"/>
  <c r="Q7" i="4"/>
  <c r="R10" i="4" s="1"/>
  <c r="S13" i="4" s="1"/>
  <c r="T16" i="4" s="1"/>
  <c r="U19" i="4" s="1"/>
  <c r="V22" i="4" s="1"/>
  <c r="W25" i="4" s="1"/>
  <c r="X28" i="4" s="1"/>
  <c r="Y31" i="4" s="1"/>
  <c r="Z34" i="4" s="1"/>
  <c r="AA37" i="4" s="1"/>
  <c r="AB40" i="4" s="1"/>
  <c r="AC43" i="4" s="1"/>
  <c r="AD46" i="4" s="1"/>
  <c r="AE49" i="4" s="1"/>
  <c r="AF52" i="4" s="1"/>
  <c r="AG55" i="4" s="1"/>
  <c r="AH58" i="4" s="1"/>
  <c r="P7" i="4"/>
  <c r="Q10" i="4" s="1"/>
  <c r="R13" i="4" s="1"/>
  <c r="S16" i="4" s="1"/>
  <c r="T19" i="4" s="1"/>
  <c r="U22" i="4" s="1"/>
  <c r="V25" i="4" s="1"/>
  <c r="W28" i="4" s="1"/>
  <c r="X31" i="4" s="1"/>
  <c r="Y34" i="4" s="1"/>
  <c r="Z37" i="4" s="1"/>
  <c r="AA40" i="4" s="1"/>
  <c r="AB43" i="4" s="1"/>
  <c r="AC46" i="4" s="1"/>
  <c r="AD49" i="4" s="1"/>
  <c r="AE52" i="4" s="1"/>
  <c r="AF55" i="4" s="1"/>
  <c r="AG58" i="4" s="1"/>
  <c r="O7" i="4"/>
  <c r="P10" i="4" s="1"/>
  <c r="Q13" i="4" s="1"/>
  <c r="R16" i="4" s="1"/>
  <c r="S19" i="4" s="1"/>
  <c r="T22" i="4" s="1"/>
  <c r="U25" i="4" s="1"/>
  <c r="V28" i="4" s="1"/>
  <c r="W31" i="4" s="1"/>
  <c r="X34" i="4" s="1"/>
  <c r="Y37" i="4" s="1"/>
  <c r="Z40" i="4" s="1"/>
  <c r="AA43" i="4" s="1"/>
  <c r="AB46" i="4" s="1"/>
  <c r="AC49" i="4" s="1"/>
  <c r="AD52" i="4" s="1"/>
  <c r="AE55" i="4" s="1"/>
  <c r="AF58" i="4" s="1"/>
  <c r="N7" i="4"/>
  <c r="M7" i="4"/>
  <c r="N10" i="4" s="1"/>
  <c r="O13" i="4" s="1"/>
  <c r="P16" i="4" s="1"/>
  <c r="Q19" i="4" s="1"/>
  <c r="R22" i="4" s="1"/>
  <c r="S25" i="4" s="1"/>
  <c r="T28" i="4" s="1"/>
  <c r="U31" i="4" s="1"/>
  <c r="V34" i="4" s="1"/>
  <c r="W37" i="4" s="1"/>
  <c r="X40" i="4" s="1"/>
  <c r="Y43" i="4" s="1"/>
  <c r="Z46" i="4" s="1"/>
  <c r="AA49" i="4" s="1"/>
  <c r="AB52" i="4" s="1"/>
  <c r="AC55" i="4" s="1"/>
  <c r="AD58" i="4" s="1"/>
  <c r="L7" i="4"/>
  <c r="M10" i="4" s="1"/>
  <c r="N13" i="4" s="1"/>
  <c r="O16" i="4" s="1"/>
  <c r="P19" i="4" s="1"/>
  <c r="Q22" i="4" s="1"/>
  <c r="R25" i="4" s="1"/>
  <c r="S28" i="4" s="1"/>
  <c r="T31" i="4" s="1"/>
  <c r="U34" i="4" s="1"/>
  <c r="V37" i="4" s="1"/>
  <c r="W40" i="4" s="1"/>
  <c r="X43" i="4" s="1"/>
  <c r="Y46" i="4" s="1"/>
  <c r="Z49" i="4" s="1"/>
  <c r="AA52" i="4" s="1"/>
  <c r="AB55" i="4" s="1"/>
  <c r="AC58" i="4" s="1"/>
  <c r="K7" i="4"/>
  <c r="L10" i="4" s="1"/>
  <c r="M13" i="4" s="1"/>
  <c r="N16" i="4" s="1"/>
  <c r="O19" i="4" s="1"/>
  <c r="P22" i="4" s="1"/>
  <c r="Q25" i="4" s="1"/>
  <c r="R28" i="4" s="1"/>
  <c r="S31" i="4" s="1"/>
  <c r="T34" i="4" s="1"/>
  <c r="U37" i="4" s="1"/>
  <c r="V40" i="4" s="1"/>
  <c r="W43" i="4" s="1"/>
  <c r="X46" i="4" s="1"/>
  <c r="Y49" i="4" s="1"/>
  <c r="Z52" i="4" s="1"/>
  <c r="AA55" i="4" s="1"/>
  <c r="AB58" i="4" s="1"/>
  <c r="J7" i="4"/>
  <c r="K10" i="4" s="1"/>
  <c r="L13" i="4" s="1"/>
  <c r="M16" i="4" s="1"/>
  <c r="N19" i="4" s="1"/>
  <c r="O22" i="4" s="1"/>
  <c r="P25" i="4" s="1"/>
  <c r="Q28" i="4" s="1"/>
  <c r="R31" i="4" s="1"/>
  <c r="S34" i="4" s="1"/>
  <c r="T37" i="4" s="1"/>
  <c r="U40" i="4" s="1"/>
  <c r="V43" i="4" s="1"/>
  <c r="W46" i="4" s="1"/>
  <c r="X49" i="4" s="1"/>
  <c r="Y52" i="4" s="1"/>
  <c r="Z55" i="4" s="1"/>
  <c r="AA58" i="4" s="1"/>
  <c r="I7" i="4"/>
  <c r="J10" i="4" s="1"/>
  <c r="K13" i="4" s="1"/>
  <c r="L16" i="4" s="1"/>
  <c r="M19" i="4" s="1"/>
  <c r="N22" i="4" s="1"/>
  <c r="O25" i="4" s="1"/>
  <c r="P28" i="4" s="1"/>
  <c r="Q31" i="4" s="1"/>
  <c r="R34" i="4" s="1"/>
  <c r="S37" i="4" s="1"/>
  <c r="T40" i="4" s="1"/>
  <c r="U43" i="4" s="1"/>
  <c r="V46" i="4" s="1"/>
  <c r="W49" i="4" s="1"/>
  <c r="X52" i="4" s="1"/>
  <c r="Y55" i="4" s="1"/>
  <c r="Z58" i="4" s="1"/>
  <c r="H7" i="4"/>
  <c r="I10" i="4" s="1"/>
  <c r="J13" i="4" s="1"/>
  <c r="K16" i="4" s="1"/>
  <c r="L19" i="4" s="1"/>
  <c r="M22" i="4" s="1"/>
  <c r="N25" i="4" s="1"/>
  <c r="O28" i="4" s="1"/>
  <c r="P31" i="4" s="1"/>
  <c r="Q34" i="4" s="1"/>
  <c r="R37" i="4" s="1"/>
  <c r="S40" i="4" s="1"/>
  <c r="T43" i="4" s="1"/>
  <c r="U46" i="4" s="1"/>
  <c r="V49" i="4" s="1"/>
  <c r="W52" i="4" s="1"/>
  <c r="X55" i="4" s="1"/>
  <c r="Y58" i="4" s="1"/>
  <c r="G7" i="4"/>
  <c r="H10" i="4" s="1"/>
  <c r="I13" i="4" s="1"/>
  <c r="J16" i="4" s="1"/>
  <c r="K19" i="4" s="1"/>
  <c r="L22" i="4" s="1"/>
  <c r="M25" i="4" s="1"/>
  <c r="N28" i="4" s="1"/>
  <c r="O31" i="4" s="1"/>
  <c r="P34" i="4" s="1"/>
  <c r="Q37" i="4" s="1"/>
  <c r="R40" i="4" s="1"/>
  <c r="S43" i="4" s="1"/>
  <c r="T46" i="4" s="1"/>
  <c r="U49" i="4" s="1"/>
  <c r="V52" i="4" s="1"/>
  <c r="W55" i="4" s="1"/>
  <c r="X58" i="4" s="1"/>
  <c r="F7" i="4"/>
  <c r="E7" i="4"/>
  <c r="F10" i="4" s="1"/>
  <c r="G13" i="4" s="1"/>
  <c r="H16" i="4" s="1"/>
  <c r="I19" i="4" s="1"/>
  <c r="J22" i="4" s="1"/>
  <c r="K25" i="4" s="1"/>
  <c r="L28" i="4" s="1"/>
  <c r="M31" i="4" s="1"/>
  <c r="N34" i="4" s="1"/>
  <c r="O37" i="4" s="1"/>
  <c r="P40" i="4" s="1"/>
  <c r="Q43" i="4" s="1"/>
  <c r="R46" i="4" s="1"/>
  <c r="S49" i="4" s="1"/>
  <c r="T52" i="4" s="1"/>
  <c r="U55" i="4" s="1"/>
  <c r="V58" i="4" s="1"/>
  <c r="D7" i="4"/>
  <c r="E10" i="4" s="1"/>
  <c r="F13" i="4" s="1"/>
  <c r="G16" i="4" s="1"/>
  <c r="H19" i="4" s="1"/>
  <c r="I22" i="4" s="1"/>
  <c r="J25" i="4" s="1"/>
  <c r="K28" i="4" s="1"/>
  <c r="L31" i="4" s="1"/>
  <c r="M34" i="4" s="1"/>
  <c r="N37" i="4" s="1"/>
  <c r="O40" i="4" s="1"/>
  <c r="P43" i="4" s="1"/>
  <c r="Q46" i="4" s="1"/>
  <c r="R49" i="4" s="1"/>
  <c r="S52" i="4" s="1"/>
  <c r="T55" i="4" s="1"/>
  <c r="U58" i="4" s="1"/>
  <c r="C7" i="4"/>
  <c r="D10" i="4" s="1"/>
  <c r="E13" i="4" s="1"/>
  <c r="B7" i="4"/>
  <c r="B10" i="4" s="1"/>
  <c r="B13" i="4" s="1"/>
  <c r="C16" i="4" s="1"/>
  <c r="D19" i="4" s="1"/>
  <c r="E22" i="4" s="1"/>
  <c r="F25" i="4" s="1"/>
  <c r="G28" i="4" s="1"/>
  <c r="H31" i="4" s="1"/>
  <c r="I34" i="4" s="1"/>
  <c r="J37" i="4" s="1"/>
  <c r="K40" i="4" s="1"/>
  <c r="L43" i="4" s="1"/>
  <c r="M46" i="4" s="1"/>
  <c r="N49" i="4" s="1"/>
  <c r="O52" i="4" s="1"/>
  <c r="P55" i="4" s="1"/>
  <c r="Q58" i="4" s="1"/>
  <c r="H6" i="4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BJ6" i="4" s="1"/>
  <c r="BK6" i="4" s="1"/>
  <c r="BL6" i="4" s="1"/>
  <c r="BM6" i="4" s="1"/>
  <c r="BN6" i="4" s="1"/>
  <c r="BO6" i="4" s="1"/>
  <c r="BP6" i="4" s="1"/>
  <c r="BQ6" i="4" s="1"/>
  <c r="BR6" i="4" s="1"/>
  <c r="BS6" i="4" s="1"/>
  <c r="BT6" i="4" s="1"/>
  <c r="BU6" i="4" s="1"/>
  <c r="BV6" i="4" s="1"/>
  <c r="BW6" i="4" s="1"/>
  <c r="BX6" i="4" s="1"/>
  <c r="BY6" i="4" s="1"/>
  <c r="BZ6" i="4" s="1"/>
  <c r="CA6" i="4" s="1"/>
  <c r="CB6" i="4" s="1"/>
  <c r="CC6" i="4" s="1"/>
  <c r="CD6" i="4" s="1"/>
  <c r="CE6" i="4" s="1"/>
  <c r="CF6" i="4" s="1"/>
  <c r="CG6" i="4" s="1"/>
  <c r="CH6" i="4" s="1"/>
  <c r="CI6" i="4" s="1"/>
  <c r="CJ6" i="4" s="1"/>
  <c r="G6" i="4"/>
  <c r="F6" i="4"/>
  <c r="E6" i="4"/>
  <c r="H21" i="6" l="1"/>
  <c r="H20" i="6"/>
  <c r="I25" i="6"/>
  <c r="J19" i="6"/>
  <c r="I28" i="6"/>
  <c r="I16" i="6"/>
  <c r="I29" i="6"/>
  <c r="S54" i="4"/>
  <c r="T57" i="4" s="1"/>
  <c r="U60" i="4" s="1"/>
  <c r="S42" i="4"/>
  <c r="T45" i="4" s="1"/>
  <c r="U48" i="4" s="1"/>
  <c r="V51" i="4" s="1"/>
  <c r="W54" i="4" s="1"/>
  <c r="X57" i="4" s="1"/>
  <c r="Y60" i="4" s="1"/>
  <c r="S30" i="4"/>
  <c r="T33" i="4" s="1"/>
  <c r="U36" i="4" s="1"/>
  <c r="V39" i="4" s="1"/>
  <c r="W42" i="4" s="1"/>
  <c r="X45" i="4" s="1"/>
  <c r="Y48" i="4" s="1"/>
  <c r="Z51" i="4" s="1"/>
  <c r="AA54" i="4" s="1"/>
  <c r="AB57" i="4" s="1"/>
  <c r="AC60" i="4" s="1"/>
  <c r="S18" i="4"/>
  <c r="T21" i="4" s="1"/>
  <c r="U24" i="4" s="1"/>
  <c r="V27" i="4" s="1"/>
  <c r="W30" i="4" s="1"/>
  <c r="X33" i="4" s="1"/>
  <c r="Y36" i="4" s="1"/>
  <c r="Z39" i="4" s="1"/>
  <c r="AA42" i="4" s="1"/>
  <c r="AB45" i="4" s="1"/>
  <c r="AC48" i="4" s="1"/>
  <c r="AD51" i="4" s="1"/>
  <c r="AE54" i="4" s="1"/>
  <c r="AF57" i="4" s="1"/>
  <c r="AG60" i="4" s="1"/>
  <c r="BK54" i="4"/>
  <c r="BL57" i="4" s="1"/>
  <c r="BM60" i="4" s="1"/>
  <c r="BK42" i="4"/>
  <c r="BL45" i="4" s="1"/>
  <c r="BM48" i="4" s="1"/>
  <c r="BN51" i="4" s="1"/>
  <c r="BO54" i="4" s="1"/>
  <c r="BP57" i="4" s="1"/>
  <c r="BQ60" i="4" s="1"/>
  <c r="BK30" i="4"/>
  <c r="BL33" i="4" s="1"/>
  <c r="BM36" i="4" s="1"/>
  <c r="BN39" i="4" s="1"/>
  <c r="BO42" i="4" s="1"/>
  <c r="BP45" i="4" s="1"/>
  <c r="BQ48" i="4" s="1"/>
  <c r="BR51" i="4" s="1"/>
  <c r="BS54" i="4" s="1"/>
  <c r="BT57" i="4" s="1"/>
  <c r="BU60" i="4" s="1"/>
  <c r="S23" i="4"/>
  <c r="T26" i="4" s="1"/>
  <c r="U29" i="4" s="1"/>
  <c r="V32" i="4" s="1"/>
  <c r="W35" i="4" s="1"/>
  <c r="X38" i="4" s="1"/>
  <c r="Y41" i="4" s="1"/>
  <c r="Z44" i="4" s="1"/>
  <c r="AA47" i="4" s="1"/>
  <c r="AB50" i="4" s="1"/>
  <c r="AC53" i="4" s="1"/>
  <c r="AD56" i="4" s="1"/>
  <c r="AE59" i="4" s="1"/>
  <c r="S24" i="4"/>
  <c r="T27" i="4" s="1"/>
  <c r="U30" i="4" s="1"/>
  <c r="V33" i="4" s="1"/>
  <c r="W36" i="4" s="1"/>
  <c r="X39" i="4" s="1"/>
  <c r="Y42" i="4" s="1"/>
  <c r="Z45" i="4" s="1"/>
  <c r="AA48" i="4" s="1"/>
  <c r="AB51" i="4" s="1"/>
  <c r="AC54" i="4" s="1"/>
  <c r="AD57" i="4" s="1"/>
  <c r="AE60" i="4" s="1"/>
  <c r="BK39" i="4"/>
  <c r="BL42" i="4" s="1"/>
  <c r="BM45" i="4" s="1"/>
  <c r="BN48" i="4" s="1"/>
  <c r="BO51" i="4" s="1"/>
  <c r="BP54" i="4" s="1"/>
  <c r="BQ57" i="4" s="1"/>
  <c r="BR60" i="4" s="1"/>
  <c r="S53" i="4"/>
  <c r="T56" i="4" s="1"/>
  <c r="U59" i="4" s="1"/>
  <c r="S41" i="4"/>
  <c r="T44" i="4" s="1"/>
  <c r="U47" i="4" s="1"/>
  <c r="V50" i="4" s="1"/>
  <c r="W53" i="4" s="1"/>
  <c r="X56" i="4" s="1"/>
  <c r="Y59" i="4" s="1"/>
  <c r="S29" i="4"/>
  <c r="T32" i="4" s="1"/>
  <c r="U35" i="4" s="1"/>
  <c r="V38" i="4" s="1"/>
  <c r="W41" i="4" s="1"/>
  <c r="X44" i="4" s="1"/>
  <c r="Y47" i="4" s="1"/>
  <c r="Z50" i="4" s="1"/>
  <c r="AA53" i="4" s="1"/>
  <c r="AB56" i="4" s="1"/>
  <c r="AC59" i="4" s="1"/>
  <c r="S17" i="4"/>
  <c r="T20" i="4" s="1"/>
  <c r="U23" i="4" s="1"/>
  <c r="V26" i="4" s="1"/>
  <c r="W29" i="4" s="1"/>
  <c r="X32" i="4" s="1"/>
  <c r="Y35" i="4" s="1"/>
  <c r="Z38" i="4" s="1"/>
  <c r="AA41" i="4" s="1"/>
  <c r="AB44" i="4" s="1"/>
  <c r="AC47" i="4" s="1"/>
  <c r="AD50" i="4" s="1"/>
  <c r="AE53" i="4" s="1"/>
  <c r="AF56" i="4" s="1"/>
  <c r="AG59" i="4" s="1"/>
  <c r="BP56" i="4"/>
  <c r="BQ59" i="4" s="1"/>
  <c r="BP44" i="4"/>
  <c r="BQ47" i="4" s="1"/>
  <c r="BR50" i="4" s="1"/>
  <c r="BS53" i="4" s="1"/>
  <c r="BT56" i="4" s="1"/>
  <c r="BU59" i="4" s="1"/>
  <c r="BP32" i="4"/>
  <c r="BQ35" i="4" s="1"/>
  <c r="BR38" i="4" s="1"/>
  <c r="BS41" i="4" s="1"/>
  <c r="BT44" i="4" s="1"/>
  <c r="BU47" i="4" s="1"/>
  <c r="BV50" i="4" s="1"/>
  <c r="BW53" i="4" s="1"/>
  <c r="BX56" i="4" s="1"/>
  <c r="BY59" i="4" s="1"/>
  <c r="CI14" i="4"/>
  <c r="CI10" i="4"/>
  <c r="BP26" i="4"/>
  <c r="BQ29" i="4" s="1"/>
  <c r="BR32" i="4" s="1"/>
  <c r="BS35" i="4" s="1"/>
  <c r="BT38" i="4" s="1"/>
  <c r="BU41" i="4" s="1"/>
  <c r="BV44" i="4" s="1"/>
  <c r="BW47" i="4" s="1"/>
  <c r="BX50" i="4" s="1"/>
  <c r="BY53" i="4" s="1"/>
  <c r="BZ56" i="4" s="1"/>
  <c r="CA59" i="4" s="1"/>
  <c r="S36" i="4"/>
  <c r="T39" i="4" s="1"/>
  <c r="U42" i="4" s="1"/>
  <c r="V45" i="4" s="1"/>
  <c r="W48" i="4" s="1"/>
  <c r="X51" i="4" s="1"/>
  <c r="Y54" i="4" s="1"/>
  <c r="Z57" i="4" s="1"/>
  <c r="AA60" i="4" s="1"/>
  <c r="BK48" i="4"/>
  <c r="BL51" i="4" s="1"/>
  <c r="BM54" i="4" s="1"/>
  <c r="BN57" i="4" s="1"/>
  <c r="BO60" i="4" s="1"/>
  <c r="BK36" i="4"/>
  <c r="BL39" i="4" s="1"/>
  <c r="BM42" i="4" s="1"/>
  <c r="BN45" i="4" s="1"/>
  <c r="BO48" i="4" s="1"/>
  <c r="BP51" i="4" s="1"/>
  <c r="BQ54" i="4" s="1"/>
  <c r="BR57" i="4" s="1"/>
  <c r="BS60" i="4" s="1"/>
  <c r="BH15" i="4"/>
  <c r="CQ12" i="4"/>
  <c r="S35" i="4"/>
  <c r="T38" i="4" s="1"/>
  <c r="U41" i="4" s="1"/>
  <c r="V44" i="4" s="1"/>
  <c r="W47" i="4" s="1"/>
  <c r="X50" i="4" s="1"/>
  <c r="Y53" i="4" s="1"/>
  <c r="Z56" i="4" s="1"/>
  <c r="AA59" i="4" s="1"/>
  <c r="S47" i="4"/>
  <c r="T50" i="4" s="1"/>
  <c r="U53" i="4" s="1"/>
  <c r="V56" i="4" s="1"/>
  <c r="W59" i="4" s="1"/>
  <c r="BP50" i="4"/>
  <c r="BQ53" i="4" s="1"/>
  <c r="BR56" i="4" s="1"/>
  <c r="BS59" i="4" s="1"/>
  <c r="S48" i="4"/>
  <c r="T51" i="4" s="1"/>
  <c r="U54" i="4" s="1"/>
  <c r="V57" i="4" s="1"/>
  <c r="W60" i="4" s="1"/>
  <c r="BK60" i="4"/>
  <c r="BK27" i="4"/>
  <c r="BL30" i="4" s="1"/>
  <c r="BM33" i="4" s="1"/>
  <c r="BN36" i="4" s="1"/>
  <c r="BO39" i="4" s="1"/>
  <c r="BP42" i="4" s="1"/>
  <c r="BQ45" i="4" s="1"/>
  <c r="BR48" i="4" s="1"/>
  <c r="BS51" i="4" s="1"/>
  <c r="BT54" i="4" s="1"/>
  <c r="BU57" i="4" s="1"/>
  <c r="BV60" i="4" s="1"/>
  <c r="BP38" i="4"/>
  <c r="BQ41" i="4" s="1"/>
  <c r="BR44" i="4" s="1"/>
  <c r="BS47" i="4" s="1"/>
  <c r="BT50" i="4" s="1"/>
  <c r="BU53" i="4" s="1"/>
  <c r="BV56" i="4" s="1"/>
  <c r="BW59" i="4" s="1"/>
  <c r="S50" i="4"/>
  <c r="T53" i="4" s="1"/>
  <c r="U56" i="4" s="1"/>
  <c r="V59" i="4" s="1"/>
  <c r="S38" i="4"/>
  <c r="T41" i="4" s="1"/>
  <c r="U44" i="4" s="1"/>
  <c r="V47" i="4" s="1"/>
  <c r="W50" i="4" s="1"/>
  <c r="X53" i="4" s="1"/>
  <c r="Y56" i="4" s="1"/>
  <c r="Z59" i="4" s="1"/>
  <c r="S26" i="4"/>
  <c r="T29" i="4" s="1"/>
  <c r="U32" i="4" s="1"/>
  <c r="V35" i="4" s="1"/>
  <c r="W38" i="4" s="1"/>
  <c r="X41" i="4" s="1"/>
  <c r="Y44" i="4" s="1"/>
  <c r="Z47" i="4" s="1"/>
  <c r="AA50" i="4" s="1"/>
  <c r="AB53" i="4" s="1"/>
  <c r="AC56" i="4" s="1"/>
  <c r="AD59" i="4" s="1"/>
  <c r="S14" i="4"/>
  <c r="T17" i="4" s="1"/>
  <c r="U20" i="4" s="1"/>
  <c r="V23" i="4" s="1"/>
  <c r="W26" i="4" s="1"/>
  <c r="X29" i="4" s="1"/>
  <c r="Y32" i="4" s="1"/>
  <c r="Z35" i="4" s="1"/>
  <c r="AA38" i="4" s="1"/>
  <c r="AB41" i="4" s="1"/>
  <c r="AC44" i="4" s="1"/>
  <c r="AD47" i="4" s="1"/>
  <c r="AE50" i="4" s="1"/>
  <c r="AF53" i="4" s="1"/>
  <c r="AG56" i="4" s="1"/>
  <c r="AH59" i="4" s="1"/>
  <c r="CP11" i="4"/>
  <c r="BP53" i="4"/>
  <c r="BQ56" i="4" s="1"/>
  <c r="BR59" i="4" s="1"/>
  <c r="BP41" i="4"/>
  <c r="BQ44" i="4" s="1"/>
  <c r="BR47" i="4" s="1"/>
  <c r="BS50" i="4" s="1"/>
  <c r="BT53" i="4" s="1"/>
  <c r="BU56" i="4" s="1"/>
  <c r="BV59" i="4" s="1"/>
  <c r="BP29" i="4"/>
  <c r="BQ32" i="4" s="1"/>
  <c r="BR35" i="4" s="1"/>
  <c r="BS38" i="4" s="1"/>
  <c r="BT41" i="4" s="1"/>
  <c r="BU44" i="4" s="1"/>
  <c r="BV47" i="4" s="1"/>
  <c r="BW50" i="4" s="1"/>
  <c r="BX53" i="4" s="1"/>
  <c r="BY56" i="4" s="1"/>
  <c r="BZ59" i="4" s="1"/>
  <c r="CP8" i="4"/>
  <c r="S51" i="4"/>
  <c r="T54" i="4" s="1"/>
  <c r="U57" i="4" s="1"/>
  <c r="V60" i="4" s="1"/>
  <c r="S39" i="4"/>
  <c r="T42" i="4" s="1"/>
  <c r="U45" i="4" s="1"/>
  <c r="V48" i="4" s="1"/>
  <c r="W51" i="4" s="1"/>
  <c r="X54" i="4" s="1"/>
  <c r="Y57" i="4" s="1"/>
  <c r="Z60" i="4" s="1"/>
  <c r="S27" i="4"/>
  <c r="T30" i="4" s="1"/>
  <c r="U33" i="4" s="1"/>
  <c r="V36" i="4" s="1"/>
  <c r="W39" i="4" s="1"/>
  <c r="X42" i="4" s="1"/>
  <c r="Y45" i="4" s="1"/>
  <c r="Z48" i="4" s="1"/>
  <c r="AA51" i="4" s="1"/>
  <c r="AB54" i="4" s="1"/>
  <c r="AC57" i="4" s="1"/>
  <c r="AD60" i="4" s="1"/>
  <c r="S15" i="4"/>
  <c r="T18" i="4" s="1"/>
  <c r="U21" i="4" s="1"/>
  <c r="V24" i="4" s="1"/>
  <c r="W27" i="4" s="1"/>
  <c r="X30" i="4" s="1"/>
  <c r="Y33" i="4" s="1"/>
  <c r="Z36" i="4" s="1"/>
  <c r="AA39" i="4" s="1"/>
  <c r="AB42" i="4" s="1"/>
  <c r="AC45" i="4" s="1"/>
  <c r="AD48" i="4" s="1"/>
  <c r="AE51" i="4" s="1"/>
  <c r="AF54" i="4" s="1"/>
  <c r="AG57" i="4" s="1"/>
  <c r="AH60" i="4" s="1"/>
  <c r="BK51" i="4"/>
  <c r="BL54" i="4" s="1"/>
  <c r="BM57" i="4" s="1"/>
  <c r="BN60" i="4" s="1"/>
  <c r="CQ9" i="4"/>
  <c r="B15" i="4"/>
  <c r="CP9" i="4"/>
  <c r="C10" i="4"/>
  <c r="D13" i="4" s="1"/>
  <c r="E16" i="4" s="1"/>
  <c r="F19" i="4" s="1"/>
  <c r="G22" i="4" s="1"/>
  <c r="H25" i="4" s="1"/>
  <c r="I28" i="4" s="1"/>
  <c r="J31" i="4" s="1"/>
  <c r="K34" i="4" s="1"/>
  <c r="L37" i="4" s="1"/>
  <c r="M40" i="4" s="1"/>
  <c r="N43" i="4" s="1"/>
  <c r="O46" i="4" s="1"/>
  <c r="P49" i="4" s="1"/>
  <c r="Q52" i="4" s="1"/>
  <c r="R55" i="4" s="1"/>
  <c r="S58" i="4" s="1"/>
  <c r="C11" i="4"/>
  <c r="D14" i="4" s="1"/>
  <c r="E17" i="4" s="1"/>
  <c r="F20" i="4" s="1"/>
  <c r="G23" i="4" s="1"/>
  <c r="H26" i="4" s="1"/>
  <c r="I29" i="4" s="1"/>
  <c r="J32" i="4" s="1"/>
  <c r="K35" i="4" s="1"/>
  <c r="L38" i="4" s="1"/>
  <c r="M41" i="4" s="1"/>
  <c r="N44" i="4" s="1"/>
  <c r="O47" i="4" s="1"/>
  <c r="P50" i="4" s="1"/>
  <c r="Q53" i="4" s="1"/>
  <c r="R56" i="4" s="1"/>
  <c r="C12" i="4"/>
  <c r="D15" i="4" s="1"/>
  <c r="E18" i="4" s="1"/>
  <c r="F21" i="4" s="1"/>
  <c r="G24" i="4" s="1"/>
  <c r="H27" i="4" s="1"/>
  <c r="I30" i="4" s="1"/>
  <c r="J33" i="4" s="1"/>
  <c r="K36" i="4" s="1"/>
  <c r="L39" i="4" s="1"/>
  <c r="M42" i="4" s="1"/>
  <c r="N45" i="4" s="1"/>
  <c r="O48" i="4" s="1"/>
  <c r="P51" i="4" s="1"/>
  <c r="Q54" i="4" s="1"/>
  <c r="R57" i="4" s="1"/>
  <c r="S12" i="4"/>
  <c r="T15" i="4" s="1"/>
  <c r="U18" i="4" s="1"/>
  <c r="V21" i="4" s="1"/>
  <c r="W24" i="4" s="1"/>
  <c r="X27" i="4" s="1"/>
  <c r="Y30" i="4" s="1"/>
  <c r="Z33" i="4" s="1"/>
  <c r="AA36" i="4" s="1"/>
  <c r="AB39" i="4" s="1"/>
  <c r="AC42" i="4" s="1"/>
  <c r="AD45" i="4" s="1"/>
  <c r="AE48" i="4" s="1"/>
  <c r="AF51" i="4" s="1"/>
  <c r="AG54" i="4" s="1"/>
  <c r="AH57" i="4" s="1"/>
  <c r="AI60" i="4" s="1"/>
  <c r="S56" i="4"/>
  <c r="T59" i="4" s="1"/>
  <c r="S44" i="4"/>
  <c r="T47" i="4" s="1"/>
  <c r="U50" i="4" s="1"/>
  <c r="V53" i="4" s="1"/>
  <c r="W56" i="4" s="1"/>
  <c r="X59" i="4" s="1"/>
  <c r="CP41" i="4"/>
  <c r="S32" i="4"/>
  <c r="T35" i="4" s="1"/>
  <c r="U38" i="4" s="1"/>
  <c r="V41" i="4" s="1"/>
  <c r="W44" i="4" s="1"/>
  <c r="X47" i="4" s="1"/>
  <c r="Y50" i="4" s="1"/>
  <c r="Z53" i="4" s="1"/>
  <c r="AA56" i="4" s="1"/>
  <c r="AB59" i="4" s="1"/>
  <c r="S20" i="4"/>
  <c r="T23" i="4" s="1"/>
  <c r="U26" i="4" s="1"/>
  <c r="V29" i="4" s="1"/>
  <c r="W32" i="4" s="1"/>
  <c r="X35" i="4" s="1"/>
  <c r="Y38" i="4" s="1"/>
  <c r="Z41" i="4" s="1"/>
  <c r="AA44" i="4" s="1"/>
  <c r="AB47" i="4" s="1"/>
  <c r="AC50" i="4" s="1"/>
  <c r="AD53" i="4" s="1"/>
  <c r="AE56" i="4" s="1"/>
  <c r="AF59" i="4" s="1"/>
  <c r="CP17" i="4"/>
  <c r="BP59" i="4"/>
  <c r="BP47" i="4"/>
  <c r="BQ50" i="4" s="1"/>
  <c r="BR53" i="4" s="1"/>
  <c r="BS56" i="4" s="1"/>
  <c r="BT59" i="4" s="1"/>
  <c r="BP35" i="4"/>
  <c r="BQ38" i="4" s="1"/>
  <c r="BR41" i="4" s="1"/>
  <c r="BS44" i="4" s="1"/>
  <c r="BT47" i="4" s="1"/>
  <c r="BU50" i="4" s="1"/>
  <c r="BV53" i="4" s="1"/>
  <c r="BW56" i="4" s="1"/>
  <c r="BX59" i="4" s="1"/>
  <c r="BL11" i="4"/>
  <c r="CQ8" i="4"/>
  <c r="CQ7" i="4" s="1"/>
  <c r="S57" i="4"/>
  <c r="T60" i="4" s="1"/>
  <c r="S45" i="4"/>
  <c r="T48" i="4" s="1"/>
  <c r="U51" i="4" s="1"/>
  <c r="V54" i="4" s="1"/>
  <c r="W57" i="4" s="1"/>
  <c r="X60" i="4" s="1"/>
  <c r="S33" i="4"/>
  <c r="T36" i="4" s="1"/>
  <c r="U39" i="4" s="1"/>
  <c r="V42" i="4" s="1"/>
  <c r="W45" i="4" s="1"/>
  <c r="X48" i="4" s="1"/>
  <c r="Y51" i="4" s="1"/>
  <c r="Z54" i="4" s="1"/>
  <c r="AA57" i="4" s="1"/>
  <c r="AB60" i="4" s="1"/>
  <c r="S21" i="4"/>
  <c r="T24" i="4" s="1"/>
  <c r="U27" i="4" s="1"/>
  <c r="V30" i="4" s="1"/>
  <c r="W33" i="4" s="1"/>
  <c r="X36" i="4" s="1"/>
  <c r="Y39" i="4" s="1"/>
  <c r="Z42" i="4" s="1"/>
  <c r="AA45" i="4" s="1"/>
  <c r="AB48" i="4" s="1"/>
  <c r="AC51" i="4" s="1"/>
  <c r="AD54" i="4" s="1"/>
  <c r="AE57" i="4" s="1"/>
  <c r="AF60" i="4" s="1"/>
  <c r="CP18" i="4"/>
  <c r="BK57" i="4"/>
  <c r="BL60" i="4" s="1"/>
  <c r="BK45" i="4"/>
  <c r="BL48" i="4" s="1"/>
  <c r="BM51" i="4" s="1"/>
  <c r="BN54" i="4" s="1"/>
  <c r="BO57" i="4" s="1"/>
  <c r="BP60" i="4" s="1"/>
  <c r="BK33" i="4"/>
  <c r="BL36" i="4" s="1"/>
  <c r="BM39" i="4" s="1"/>
  <c r="BN42" i="4" s="1"/>
  <c r="BO45" i="4" s="1"/>
  <c r="BP48" i="4" s="1"/>
  <c r="BQ51" i="4" s="1"/>
  <c r="BR54" i="4" s="1"/>
  <c r="BS57" i="4" s="1"/>
  <c r="BT60" i="4" s="1"/>
  <c r="B14" i="4"/>
  <c r="B16" i="4"/>
  <c r="I20" i="6" l="1"/>
  <c r="I22" i="6"/>
  <c r="J16" i="6"/>
  <c r="I27" i="6"/>
  <c r="I17" i="6"/>
  <c r="I30" i="6"/>
  <c r="I18" i="6"/>
  <c r="I23" i="6"/>
  <c r="I24" i="6"/>
  <c r="I21" i="6"/>
  <c r="I19" i="6"/>
  <c r="J20" i="6"/>
  <c r="J18" i="6"/>
  <c r="I26" i="6"/>
  <c r="I31" i="6"/>
  <c r="J17" i="6"/>
  <c r="H22" i="6"/>
  <c r="J21" i="6"/>
  <c r="J15" i="6"/>
  <c r="CP16" i="4"/>
  <c r="CP12" i="4"/>
  <c r="CP10" i="4" s="1"/>
  <c r="CP36" i="4"/>
  <c r="CP47" i="4"/>
  <c r="CP45" i="4"/>
  <c r="CI17" i="4"/>
  <c r="CI13" i="4"/>
  <c r="CP38" i="4"/>
  <c r="C19" i="4"/>
  <c r="D22" i="4" s="1"/>
  <c r="E25" i="4" s="1"/>
  <c r="F28" i="4" s="1"/>
  <c r="G31" i="4" s="1"/>
  <c r="H34" i="4" s="1"/>
  <c r="I37" i="4" s="1"/>
  <c r="J40" i="4" s="1"/>
  <c r="K43" i="4" s="1"/>
  <c r="L46" i="4" s="1"/>
  <c r="M49" i="4" s="1"/>
  <c r="N52" i="4" s="1"/>
  <c r="O55" i="4" s="1"/>
  <c r="P58" i="4" s="1"/>
  <c r="B19" i="4"/>
  <c r="CP7" i="4"/>
  <c r="CP33" i="4"/>
  <c r="CP20" i="4"/>
  <c r="CP15" i="4"/>
  <c r="C17" i="4"/>
  <c r="D20" i="4" s="1"/>
  <c r="E23" i="4" s="1"/>
  <c r="F26" i="4" s="1"/>
  <c r="G29" i="4" s="1"/>
  <c r="H32" i="4" s="1"/>
  <c r="I35" i="4" s="1"/>
  <c r="J38" i="4" s="1"/>
  <c r="K41" i="4" s="1"/>
  <c r="L44" i="4" s="1"/>
  <c r="M47" i="4" s="1"/>
  <c r="N50" i="4" s="1"/>
  <c r="O53" i="4" s="1"/>
  <c r="P56" i="4" s="1"/>
  <c r="Q59" i="4" s="1"/>
  <c r="B17" i="4"/>
  <c r="S60" i="4"/>
  <c r="CP60" i="4" s="1"/>
  <c r="CP57" i="4"/>
  <c r="CP29" i="4"/>
  <c r="S59" i="4"/>
  <c r="CP59" i="4" s="1"/>
  <c r="CP56" i="4"/>
  <c r="CP55" i="4" s="1"/>
  <c r="CP24" i="4"/>
  <c r="CP48" i="4"/>
  <c r="CP23" i="4"/>
  <c r="CP22" i="4" s="1"/>
  <c r="CP44" i="4"/>
  <c r="CP50" i="4"/>
  <c r="CP21" i="4"/>
  <c r="CP51" i="4"/>
  <c r="CP14" i="4"/>
  <c r="CP13" i="4" s="1"/>
  <c r="CP39" i="4"/>
  <c r="CP42" i="4"/>
  <c r="CP40" i="4" s="1"/>
  <c r="BM14" i="4"/>
  <c r="CQ11" i="4"/>
  <c r="CQ10" i="4" s="1"/>
  <c r="CP30" i="4"/>
  <c r="CP54" i="4"/>
  <c r="CP53" i="4"/>
  <c r="C18" i="4"/>
  <c r="D21" i="4" s="1"/>
  <c r="E24" i="4" s="1"/>
  <c r="F27" i="4" s="1"/>
  <c r="G30" i="4" s="1"/>
  <c r="H33" i="4" s="1"/>
  <c r="I36" i="4" s="1"/>
  <c r="J39" i="4" s="1"/>
  <c r="K42" i="4" s="1"/>
  <c r="L45" i="4" s="1"/>
  <c r="M48" i="4" s="1"/>
  <c r="N51" i="4" s="1"/>
  <c r="O54" i="4" s="1"/>
  <c r="P57" i="4" s="1"/>
  <c r="Q60" i="4" s="1"/>
  <c r="B18" i="4"/>
  <c r="CP35" i="4"/>
  <c r="CP34" i="4" s="1"/>
  <c r="CP32" i="4"/>
  <c r="CP31" i="4" s="1"/>
  <c r="BI18" i="4"/>
  <c r="CQ15" i="4"/>
  <c r="CP26" i="4"/>
  <c r="CP25" i="4" s="1"/>
  <c r="CP27" i="4"/>
  <c r="H23" i="6" l="1"/>
  <c r="J22" i="6"/>
  <c r="CP58" i="4"/>
  <c r="CP46" i="4"/>
  <c r="CP37" i="4"/>
  <c r="CQ18" i="4"/>
  <c r="BJ21" i="4"/>
  <c r="CP52" i="4"/>
  <c r="CQ14" i="4"/>
  <c r="CQ13" i="4" s="1"/>
  <c r="BN17" i="4"/>
  <c r="CP28" i="4"/>
  <c r="CP19" i="4"/>
  <c r="C22" i="4"/>
  <c r="D25" i="4" s="1"/>
  <c r="E28" i="4" s="1"/>
  <c r="F31" i="4" s="1"/>
  <c r="G34" i="4" s="1"/>
  <c r="H37" i="4" s="1"/>
  <c r="I40" i="4" s="1"/>
  <c r="J43" i="4" s="1"/>
  <c r="K46" i="4" s="1"/>
  <c r="L49" i="4" s="1"/>
  <c r="M52" i="4" s="1"/>
  <c r="N55" i="4" s="1"/>
  <c r="O58" i="4" s="1"/>
  <c r="B22" i="4"/>
  <c r="C21" i="4"/>
  <c r="D24" i="4" s="1"/>
  <c r="E27" i="4" s="1"/>
  <c r="F30" i="4" s="1"/>
  <c r="G33" i="4" s="1"/>
  <c r="H36" i="4" s="1"/>
  <c r="I39" i="4" s="1"/>
  <c r="J42" i="4" s="1"/>
  <c r="K45" i="4" s="1"/>
  <c r="L48" i="4" s="1"/>
  <c r="M51" i="4" s="1"/>
  <c r="N54" i="4" s="1"/>
  <c r="O57" i="4" s="1"/>
  <c r="P60" i="4" s="1"/>
  <c r="B21" i="4"/>
  <c r="CP49" i="4"/>
  <c r="CP43" i="4"/>
  <c r="C20" i="4"/>
  <c r="D23" i="4" s="1"/>
  <c r="E26" i="4" s="1"/>
  <c r="F29" i="4" s="1"/>
  <c r="G32" i="4" s="1"/>
  <c r="H35" i="4" s="1"/>
  <c r="I38" i="4" s="1"/>
  <c r="J41" i="4" s="1"/>
  <c r="K44" i="4" s="1"/>
  <c r="L47" i="4" s="1"/>
  <c r="M50" i="4" s="1"/>
  <c r="N53" i="4" s="1"/>
  <c r="O56" i="4" s="1"/>
  <c r="P59" i="4" s="1"/>
  <c r="B20" i="4"/>
  <c r="CI20" i="4"/>
  <c r="CI16" i="4"/>
  <c r="H24" i="6" l="1"/>
  <c r="J23" i="6"/>
  <c r="C25" i="4"/>
  <c r="D28" i="4" s="1"/>
  <c r="E31" i="4" s="1"/>
  <c r="F34" i="4" s="1"/>
  <c r="G37" i="4" s="1"/>
  <c r="H40" i="4" s="1"/>
  <c r="I43" i="4" s="1"/>
  <c r="J46" i="4" s="1"/>
  <c r="K49" i="4" s="1"/>
  <c r="L52" i="4" s="1"/>
  <c r="M55" i="4" s="1"/>
  <c r="N58" i="4" s="1"/>
  <c r="B25" i="4"/>
  <c r="BO20" i="4"/>
  <c r="CQ17" i="4"/>
  <c r="CQ16" i="4" s="1"/>
  <c r="C23" i="4"/>
  <c r="D26" i="4" s="1"/>
  <c r="E29" i="4" s="1"/>
  <c r="F32" i="4" s="1"/>
  <c r="G35" i="4" s="1"/>
  <c r="H38" i="4" s="1"/>
  <c r="I41" i="4" s="1"/>
  <c r="J44" i="4" s="1"/>
  <c r="K47" i="4" s="1"/>
  <c r="L50" i="4" s="1"/>
  <c r="M53" i="4" s="1"/>
  <c r="N56" i="4" s="1"/>
  <c r="O59" i="4" s="1"/>
  <c r="B23" i="4"/>
  <c r="C24" i="4"/>
  <c r="D27" i="4" s="1"/>
  <c r="E30" i="4" s="1"/>
  <c r="F33" i="4" s="1"/>
  <c r="G36" i="4" s="1"/>
  <c r="H39" i="4" s="1"/>
  <c r="I42" i="4" s="1"/>
  <c r="J45" i="4" s="1"/>
  <c r="K48" i="4" s="1"/>
  <c r="L51" i="4" s="1"/>
  <c r="M54" i="4" s="1"/>
  <c r="N57" i="4" s="1"/>
  <c r="O60" i="4" s="1"/>
  <c r="B24" i="4"/>
  <c r="CI23" i="4"/>
  <c r="CI19" i="4"/>
  <c r="BK24" i="4"/>
  <c r="CQ21" i="4"/>
  <c r="D2" i="2"/>
  <c r="I44" i="2"/>
  <c r="U40" i="2"/>
  <c r="N40" i="2"/>
  <c r="M40" i="2"/>
  <c r="H40" i="2"/>
  <c r="F40" i="2"/>
  <c r="U39" i="2"/>
  <c r="N39" i="2"/>
  <c r="M39" i="2"/>
  <c r="H39" i="2"/>
  <c r="G39" i="2"/>
  <c r="U38" i="2"/>
  <c r="N38" i="2"/>
  <c r="M38" i="2"/>
  <c r="H38" i="2"/>
  <c r="G38" i="2"/>
  <c r="U37" i="2"/>
  <c r="N37" i="2"/>
  <c r="M37" i="2"/>
  <c r="H37" i="2"/>
  <c r="G37" i="2"/>
  <c r="U36" i="2"/>
  <c r="N36" i="2"/>
  <c r="M36" i="2"/>
  <c r="H36" i="2"/>
  <c r="G36" i="2"/>
  <c r="U35" i="2"/>
  <c r="N35" i="2"/>
  <c r="M35" i="2"/>
  <c r="H35" i="2"/>
  <c r="G35" i="2"/>
  <c r="U34" i="2"/>
  <c r="N34" i="2"/>
  <c r="M34" i="2"/>
  <c r="H34" i="2"/>
  <c r="G34" i="2"/>
  <c r="U33" i="2"/>
  <c r="N33" i="2"/>
  <c r="M33" i="2"/>
  <c r="H33" i="2"/>
  <c r="G33" i="2"/>
  <c r="U32" i="2"/>
  <c r="N32" i="2"/>
  <c r="M32" i="2"/>
  <c r="H32" i="2"/>
  <c r="G32" i="2"/>
  <c r="U31" i="2"/>
  <c r="N31" i="2"/>
  <c r="M31" i="2"/>
  <c r="H31" i="2"/>
  <c r="G31" i="2"/>
  <c r="U30" i="2"/>
  <c r="N30" i="2"/>
  <c r="M30" i="2"/>
  <c r="H30" i="2"/>
  <c r="G30" i="2"/>
  <c r="U29" i="2"/>
  <c r="N29" i="2"/>
  <c r="M29" i="2"/>
  <c r="H29" i="2"/>
  <c r="G29" i="2"/>
  <c r="U28" i="2"/>
  <c r="N28" i="2"/>
  <c r="M28" i="2"/>
  <c r="H28" i="2"/>
  <c r="G28" i="2"/>
  <c r="U27" i="2"/>
  <c r="N27" i="2"/>
  <c r="M27" i="2"/>
  <c r="H27" i="2"/>
  <c r="G27" i="2"/>
  <c r="U26" i="2"/>
  <c r="N26" i="2"/>
  <c r="M26" i="2"/>
  <c r="H26" i="2"/>
  <c r="G26" i="2"/>
  <c r="U25" i="2"/>
  <c r="R25" i="2"/>
  <c r="N25" i="2"/>
  <c r="M25" i="2"/>
  <c r="H25" i="2"/>
  <c r="G25" i="2"/>
  <c r="W24" i="2"/>
  <c r="W25" i="2" s="1"/>
  <c r="U24" i="2"/>
  <c r="R24" i="2"/>
  <c r="O24" i="2"/>
  <c r="N24" i="2"/>
  <c r="M24" i="2"/>
  <c r="L24" i="2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I24" i="2"/>
  <c r="I25" i="2" s="1"/>
  <c r="H24" i="2"/>
  <c r="G24" i="2"/>
  <c r="U23" i="2"/>
  <c r="H23" i="2"/>
  <c r="G23" i="2"/>
  <c r="X19" i="2"/>
  <c r="T19" i="2"/>
  <c r="P19" i="2"/>
  <c r="E19" i="2"/>
  <c r="O19" i="2" s="1"/>
  <c r="D19" i="2"/>
  <c r="X18" i="2"/>
  <c r="T18" i="2"/>
  <c r="P18" i="2"/>
  <c r="E18" i="2"/>
  <c r="O18" i="2" s="1"/>
  <c r="D18" i="2"/>
  <c r="X17" i="2"/>
  <c r="T17" i="2"/>
  <c r="P17" i="2"/>
  <c r="E17" i="2"/>
  <c r="O17" i="2" s="1"/>
  <c r="D17" i="2"/>
  <c r="X16" i="2"/>
  <c r="T16" i="2"/>
  <c r="P16" i="2"/>
  <c r="E16" i="2"/>
  <c r="D16" i="2"/>
  <c r="X15" i="2"/>
  <c r="T15" i="2"/>
  <c r="P15" i="2"/>
  <c r="E15" i="2"/>
  <c r="O15" i="2" s="1"/>
  <c r="D15" i="2"/>
  <c r="X14" i="2"/>
  <c r="T14" i="2"/>
  <c r="P14" i="2"/>
  <c r="E14" i="2"/>
  <c r="O14" i="2" s="1"/>
  <c r="D14" i="2"/>
  <c r="X13" i="2"/>
  <c r="T13" i="2"/>
  <c r="P13" i="2"/>
  <c r="E13" i="2"/>
  <c r="O13" i="2" s="1"/>
  <c r="D13" i="2"/>
  <c r="X12" i="2"/>
  <c r="T12" i="2"/>
  <c r="P12" i="2"/>
  <c r="E12" i="2"/>
  <c r="D12" i="2"/>
  <c r="X11" i="2"/>
  <c r="T11" i="2"/>
  <c r="P11" i="2"/>
  <c r="E11" i="2"/>
  <c r="O11" i="2" s="1"/>
  <c r="D11" i="2"/>
  <c r="X10" i="2"/>
  <c r="T10" i="2"/>
  <c r="P10" i="2"/>
  <c r="E10" i="2"/>
  <c r="O10" i="2" s="1"/>
  <c r="D10" i="2"/>
  <c r="X9" i="2"/>
  <c r="T9" i="2"/>
  <c r="P9" i="2"/>
  <c r="E9" i="2"/>
  <c r="O9" i="2" s="1"/>
  <c r="D9" i="2"/>
  <c r="X8" i="2"/>
  <c r="T8" i="2"/>
  <c r="P8" i="2"/>
  <c r="E8" i="2"/>
  <c r="D8" i="2"/>
  <c r="X7" i="2"/>
  <c r="T7" i="2"/>
  <c r="P7" i="2"/>
  <c r="E7" i="2"/>
  <c r="O7" i="2" s="1"/>
  <c r="D7" i="2"/>
  <c r="X6" i="2"/>
  <c r="T6" i="2"/>
  <c r="P6" i="2"/>
  <c r="E6" i="2"/>
  <c r="O6" i="2" s="1"/>
  <c r="D6" i="2"/>
  <c r="X5" i="2"/>
  <c r="T5" i="2"/>
  <c r="P5" i="2"/>
  <c r="E5" i="2"/>
  <c r="O5" i="2" s="1"/>
  <c r="D5" i="2"/>
  <c r="X4" i="2"/>
  <c r="T4" i="2"/>
  <c r="P4" i="2"/>
  <c r="E4" i="2"/>
  <c r="O4" i="2" s="1"/>
  <c r="D4" i="2"/>
  <c r="X3" i="2"/>
  <c r="T3" i="2"/>
  <c r="P3" i="2"/>
  <c r="E3" i="2"/>
  <c r="D3" i="2"/>
  <c r="X2" i="2"/>
  <c r="T2" i="2"/>
  <c r="P2" i="2"/>
  <c r="E2" i="2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25" i="1"/>
  <c r="H2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F26" i="1" s="1"/>
  <c r="H25" i="1"/>
  <c r="G25" i="1"/>
  <c r="F25" i="1"/>
  <c r="M29" i="1"/>
  <c r="M25" i="1"/>
  <c r="L25" i="1"/>
  <c r="M42" i="1"/>
  <c r="W25" i="1"/>
  <c r="W26" i="1" s="1"/>
  <c r="U24" i="1"/>
  <c r="H25" i="6" l="1"/>
  <c r="J24" i="6"/>
  <c r="Y5" i="2"/>
  <c r="Y15" i="2"/>
  <c r="U16" i="2"/>
  <c r="U6" i="2"/>
  <c r="Y18" i="2"/>
  <c r="R26" i="2"/>
  <c r="P25" i="2" s="1"/>
  <c r="J15" i="2"/>
  <c r="I16" i="2"/>
  <c r="Y8" i="2"/>
  <c r="U9" i="2"/>
  <c r="Y12" i="2"/>
  <c r="I15" i="2"/>
  <c r="Y16" i="2"/>
  <c r="F28" i="2"/>
  <c r="F36" i="2"/>
  <c r="BL27" i="4"/>
  <c r="CQ24" i="4"/>
  <c r="BP23" i="4"/>
  <c r="CQ20" i="4"/>
  <c r="CQ19" i="4" s="1"/>
  <c r="B27" i="4"/>
  <c r="C27" i="4"/>
  <c r="D30" i="4" s="1"/>
  <c r="E33" i="4" s="1"/>
  <c r="F36" i="4" s="1"/>
  <c r="G39" i="4" s="1"/>
  <c r="H42" i="4" s="1"/>
  <c r="I45" i="4" s="1"/>
  <c r="J48" i="4" s="1"/>
  <c r="K51" i="4" s="1"/>
  <c r="L54" i="4" s="1"/>
  <c r="M57" i="4" s="1"/>
  <c r="N60" i="4" s="1"/>
  <c r="B26" i="4"/>
  <c r="C26" i="4"/>
  <c r="D29" i="4" s="1"/>
  <c r="E32" i="4" s="1"/>
  <c r="F35" i="4" s="1"/>
  <c r="G38" i="4" s="1"/>
  <c r="H41" i="4" s="1"/>
  <c r="I44" i="4" s="1"/>
  <c r="J47" i="4" s="1"/>
  <c r="K50" i="4" s="1"/>
  <c r="L53" i="4" s="1"/>
  <c r="M56" i="4" s="1"/>
  <c r="N59" i="4" s="1"/>
  <c r="B28" i="4"/>
  <c r="C28" i="4"/>
  <c r="D31" i="4" s="1"/>
  <c r="E34" i="4" s="1"/>
  <c r="F37" i="4" s="1"/>
  <c r="G40" i="4" s="1"/>
  <c r="H43" i="4" s="1"/>
  <c r="I46" i="4" s="1"/>
  <c r="J49" i="4" s="1"/>
  <c r="K52" i="4" s="1"/>
  <c r="L55" i="4" s="1"/>
  <c r="M58" i="4" s="1"/>
  <c r="CI22" i="4"/>
  <c r="CI26" i="4"/>
  <c r="F32" i="2"/>
  <c r="I2" i="2"/>
  <c r="Y3" i="2"/>
  <c r="U4" i="2"/>
  <c r="I5" i="2"/>
  <c r="Y6" i="2"/>
  <c r="J7" i="2"/>
  <c r="I8" i="2"/>
  <c r="Y10" i="2"/>
  <c r="U11" i="2"/>
  <c r="Y13" i="2"/>
  <c r="U14" i="2"/>
  <c r="Y17" i="2"/>
  <c r="U18" i="2"/>
  <c r="I18" i="2"/>
  <c r="F26" i="2"/>
  <c r="F38" i="2"/>
  <c r="Y4" i="2"/>
  <c r="U5" i="2"/>
  <c r="U8" i="2"/>
  <c r="Y11" i="2"/>
  <c r="U12" i="2"/>
  <c r="J12" i="2"/>
  <c r="I12" i="2"/>
  <c r="Y14" i="2"/>
  <c r="F31" i="2"/>
  <c r="F35" i="2"/>
  <c r="F39" i="2"/>
  <c r="Y7" i="2"/>
  <c r="Q7" i="2"/>
  <c r="I9" i="2"/>
  <c r="U15" i="2"/>
  <c r="J16" i="2"/>
  <c r="I3" i="2"/>
  <c r="J4" i="2"/>
  <c r="I6" i="2"/>
  <c r="Q11" i="2"/>
  <c r="U13" i="2"/>
  <c r="I13" i="2"/>
  <c r="U19" i="2"/>
  <c r="J3" i="2"/>
  <c r="I4" i="2"/>
  <c r="U7" i="2"/>
  <c r="J8" i="2"/>
  <c r="Y9" i="2"/>
  <c r="U10" i="2"/>
  <c r="I11" i="2"/>
  <c r="J11" i="2"/>
  <c r="Q15" i="2"/>
  <c r="U17" i="2"/>
  <c r="I17" i="2"/>
  <c r="Q19" i="2"/>
  <c r="F27" i="2"/>
  <c r="V25" i="2"/>
  <c r="X25" i="2" s="1"/>
  <c r="Z25" i="2" s="1"/>
  <c r="V35" i="2"/>
  <c r="V24" i="2"/>
  <c r="X24" i="2" s="1"/>
  <c r="Z24" i="2" s="1"/>
  <c r="V27" i="2"/>
  <c r="V29" i="2"/>
  <c r="V31" i="2"/>
  <c r="V38" i="2"/>
  <c r="V40" i="2"/>
  <c r="V34" i="2"/>
  <c r="V36" i="2"/>
  <c r="V26" i="2"/>
  <c r="V28" i="2"/>
  <c r="V30" i="2"/>
  <c r="V32" i="2"/>
  <c r="V39" i="2"/>
  <c r="Q18" i="2"/>
  <c r="Q14" i="2"/>
  <c r="Q5" i="2"/>
  <c r="Q6" i="2"/>
  <c r="Q10" i="2"/>
  <c r="O2" i="2"/>
  <c r="F2" i="2"/>
  <c r="O3" i="2"/>
  <c r="I19" i="2"/>
  <c r="F23" i="2"/>
  <c r="F30" i="2"/>
  <c r="F33" i="2"/>
  <c r="F34" i="2"/>
  <c r="F37" i="2"/>
  <c r="I7" i="2"/>
  <c r="O8" i="2"/>
  <c r="Q8" i="2" s="1"/>
  <c r="I10" i="2"/>
  <c r="O12" i="2"/>
  <c r="Q12" i="2" s="1"/>
  <c r="I14" i="2"/>
  <c r="O16" i="2"/>
  <c r="Q16" i="2" s="1"/>
  <c r="Y19" i="2"/>
  <c r="W26" i="2"/>
  <c r="J2" i="2"/>
  <c r="J5" i="2"/>
  <c r="J6" i="2"/>
  <c r="J9" i="2"/>
  <c r="J10" i="2"/>
  <c r="J13" i="2"/>
  <c r="J14" i="2"/>
  <c r="J17" i="2"/>
  <c r="J18" i="2"/>
  <c r="F24" i="2"/>
  <c r="F25" i="2"/>
  <c r="I26" i="2"/>
  <c r="F29" i="2"/>
  <c r="J19" i="2"/>
  <c r="V33" i="2"/>
  <c r="V37" i="2"/>
  <c r="W27" i="1"/>
  <c r="M26" i="1"/>
  <c r="M27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I45" i="1"/>
  <c r="I25" i="1"/>
  <c r="V26" i="1"/>
  <c r="X26" i="1" s="1"/>
  <c r="Z26" i="1" s="1"/>
  <c r="V27" i="1"/>
  <c r="V31" i="1"/>
  <c r="V32" i="1"/>
  <c r="V34" i="1"/>
  <c r="V35" i="1"/>
  <c r="V36" i="1"/>
  <c r="V38" i="1"/>
  <c r="V40" i="1"/>
  <c r="V39" i="1"/>
  <c r="V41" i="1"/>
  <c r="V42" i="1"/>
  <c r="V25" i="1"/>
  <c r="X25" i="1" s="1"/>
  <c r="Z25" i="1" s="1"/>
  <c r="V28" i="1"/>
  <c r="V29" i="1"/>
  <c r="V30" i="1"/>
  <c r="V33" i="1"/>
  <c r="V37" i="1"/>
  <c r="N38" i="1"/>
  <c r="N39" i="1"/>
  <c r="N40" i="1"/>
  <c r="N41" i="1"/>
  <c r="N42" i="1"/>
  <c r="N26" i="1"/>
  <c r="N27" i="1"/>
  <c r="N28" i="1"/>
  <c r="N29" i="1"/>
  <c r="N30" i="1"/>
  <c r="N31" i="1"/>
  <c r="N32" i="1"/>
  <c r="N33" i="1"/>
  <c r="N34" i="1"/>
  <c r="N35" i="1"/>
  <c r="N36" i="1"/>
  <c r="N37" i="1"/>
  <c r="N25" i="1"/>
  <c r="G27" i="1"/>
  <c r="G28" i="1"/>
  <c r="F28" i="1" s="1"/>
  <c r="G29" i="1"/>
  <c r="G30" i="1"/>
  <c r="F30" i="1" s="1"/>
  <c r="G31" i="1"/>
  <c r="F32" i="1"/>
  <c r="G32" i="1"/>
  <c r="G33" i="1"/>
  <c r="G34" i="1"/>
  <c r="G35" i="1"/>
  <c r="G36" i="1"/>
  <c r="F36" i="1" s="1"/>
  <c r="G37" i="1"/>
  <c r="F37" i="1" s="1"/>
  <c r="G38" i="1"/>
  <c r="G39" i="1"/>
  <c r="F39" i="1" s="1"/>
  <c r="G40" i="1"/>
  <c r="F40" i="1" s="1"/>
  <c r="G41" i="1"/>
  <c r="G42" i="1"/>
  <c r="G26" i="1"/>
  <c r="G24" i="1"/>
  <c r="R26" i="1"/>
  <c r="R25" i="1"/>
  <c r="R27" i="1" s="1"/>
  <c r="O25" i="1"/>
  <c r="H26" i="6" l="1"/>
  <c r="J25" i="6"/>
  <c r="P26" i="2"/>
  <c r="B29" i="4"/>
  <c r="C29" i="4"/>
  <c r="D32" i="4" s="1"/>
  <c r="E35" i="4" s="1"/>
  <c r="F38" i="4" s="1"/>
  <c r="G41" i="4" s="1"/>
  <c r="H44" i="4" s="1"/>
  <c r="I47" i="4" s="1"/>
  <c r="J50" i="4" s="1"/>
  <c r="K53" i="4" s="1"/>
  <c r="L56" i="4" s="1"/>
  <c r="M59" i="4" s="1"/>
  <c r="BQ26" i="4"/>
  <c r="CQ23" i="4"/>
  <c r="CQ22" i="4" s="1"/>
  <c r="CI25" i="4"/>
  <c r="CI29" i="4"/>
  <c r="B31" i="4"/>
  <c r="C31" i="4"/>
  <c r="D34" i="4" s="1"/>
  <c r="E37" i="4" s="1"/>
  <c r="F40" i="4" s="1"/>
  <c r="G43" i="4" s="1"/>
  <c r="H46" i="4" s="1"/>
  <c r="I49" i="4" s="1"/>
  <c r="J52" i="4" s="1"/>
  <c r="K55" i="4" s="1"/>
  <c r="L58" i="4" s="1"/>
  <c r="C30" i="4"/>
  <c r="D33" i="4" s="1"/>
  <c r="E36" i="4" s="1"/>
  <c r="F39" i="4" s="1"/>
  <c r="G42" i="4" s="1"/>
  <c r="H45" i="4" s="1"/>
  <c r="I48" i="4" s="1"/>
  <c r="J51" i="4" s="1"/>
  <c r="K54" i="4" s="1"/>
  <c r="L57" i="4" s="1"/>
  <c r="M60" i="4" s="1"/>
  <c r="B30" i="4"/>
  <c r="BM30" i="4"/>
  <c r="CQ27" i="4"/>
  <c r="J25" i="2"/>
  <c r="Q13" i="2"/>
  <c r="J24" i="2"/>
  <c r="Q3" i="2"/>
  <c r="W27" i="2"/>
  <c r="X26" i="2"/>
  <c r="Z26" i="2" s="1"/>
  <c r="G2" i="2"/>
  <c r="F3" i="2"/>
  <c r="Q4" i="2"/>
  <c r="I27" i="2"/>
  <c r="J26" i="2"/>
  <c r="Q9" i="2"/>
  <c r="Q17" i="2"/>
  <c r="P26" i="1"/>
  <c r="P27" i="1"/>
  <c r="F42" i="1"/>
  <c r="F35" i="1"/>
  <c r="F33" i="1"/>
  <c r="F38" i="1"/>
  <c r="F31" i="1"/>
  <c r="F29" i="1"/>
  <c r="F41" i="1"/>
  <c r="F34" i="1"/>
  <c r="F27" i="1"/>
  <c r="W28" i="1"/>
  <c r="X27" i="1"/>
  <c r="Z27" i="1" s="1"/>
  <c r="I26" i="1"/>
  <c r="L26" i="1"/>
  <c r="L27" i="1" s="1"/>
  <c r="F24" i="1"/>
  <c r="J25" i="1" s="1"/>
  <c r="H27" i="6" l="1"/>
  <c r="J26" i="6"/>
  <c r="BN33" i="4"/>
  <c r="CQ30" i="4"/>
  <c r="C34" i="4"/>
  <c r="D37" i="4" s="1"/>
  <c r="E40" i="4" s="1"/>
  <c r="F43" i="4" s="1"/>
  <c r="G46" i="4" s="1"/>
  <c r="H49" i="4" s="1"/>
  <c r="I52" i="4" s="1"/>
  <c r="J55" i="4" s="1"/>
  <c r="K58" i="4" s="1"/>
  <c r="B34" i="4"/>
  <c r="BR29" i="4"/>
  <c r="CQ26" i="4"/>
  <c r="CQ25" i="4" s="1"/>
  <c r="C33" i="4"/>
  <c r="D36" i="4" s="1"/>
  <c r="E39" i="4" s="1"/>
  <c r="F42" i="4" s="1"/>
  <c r="G45" i="4" s="1"/>
  <c r="H48" i="4" s="1"/>
  <c r="I51" i="4" s="1"/>
  <c r="J54" i="4" s="1"/>
  <c r="K57" i="4" s="1"/>
  <c r="L60" i="4" s="1"/>
  <c r="B33" i="4"/>
  <c r="CI32" i="4"/>
  <c r="CI28" i="4"/>
  <c r="C32" i="4"/>
  <c r="D35" i="4" s="1"/>
  <c r="E38" i="4" s="1"/>
  <c r="F41" i="4" s="1"/>
  <c r="G44" i="4" s="1"/>
  <c r="H47" i="4" s="1"/>
  <c r="I50" i="4" s="1"/>
  <c r="J53" i="4" s="1"/>
  <c r="K56" i="4" s="1"/>
  <c r="L59" i="4" s="1"/>
  <c r="B32" i="4"/>
  <c r="F4" i="2"/>
  <c r="G3" i="2"/>
  <c r="J27" i="2"/>
  <c r="I28" i="2"/>
  <c r="W28" i="2"/>
  <c r="X27" i="2"/>
  <c r="Z27" i="2" s="1"/>
  <c r="X28" i="1"/>
  <c r="Z28" i="1" s="1"/>
  <c r="W29" i="1"/>
  <c r="J26" i="1"/>
  <c r="I27" i="1"/>
  <c r="L28" i="1"/>
  <c r="L29" i="1" s="1"/>
  <c r="X4" i="1"/>
  <c r="Y4" i="1" s="1"/>
  <c r="X5" i="1"/>
  <c r="X6" i="1"/>
  <c r="Y7" i="1" s="1"/>
  <c r="X7" i="1"/>
  <c r="Y8" i="1" s="1"/>
  <c r="X8" i="1"/>
  <c r="X9" i="1"/>
  <c r="X10" i="1"/>
  <c r="Y10" i="1" s="1"/>
  <c r="X11" i="1"/>
  <c r="Y11" i="1" s="1"/>
  <c r="X12" i="1"/>
  <c r="Y13" i="1" s="1"/>
  <c r="X13" i="1"/>
  <c r="X14" i="1"/>
  <c r="X15" i="1"/>
  <c r="Y15" i="1" s="1"/>
  <c r="X16" i="1"/>
  <c r="Y17" i="1" s="1"/>
  <c r="X17" i="1"/>
  <c r="X18" i="1"/>
  <c r="X19" i="1"/>
  <c r="X20" i="1"/>
  <c r="X3" i="1"/>
  <c r="X2" i="1"/>
  <c r="Y3" i="1" s="1"/>
  <c r="T2" i="1"/>
  <c r="Y19" i="1"/>
  <c r="Y9" i="1"/>
  <c r="Y6" i="1"/>
  <c r="T3" i="1"/>
  <c r="U4" i="1" s="1"/>
  <c r="T4" i="1"/>
  <c r="U5" i="1" s="1"/>
  <c r="U12" i="1"/>
  <c r="U16" i="1"/>
  <c r="U20" i="1"/>
  <c r="T20" i="1"/>
  <c r="T19" i="1"/>
  <c r="T18" i="1"/>
  <c r="U19" i="1" s="1"/>
  <c r="T17" i="1"/>
  <c r="T16" i="1"/>
  <c r="U17" i="1" s="1"/>
  <c r="T15" i="1"/>
  <c r="T14" i="1"/>
  <c r="U15" i="1" s="1"/>
  <c r="T13" i="1"/>
  <c r="T12" i="1"/>
  <c r="U13" i="1" s="1"/>
  <c r="T11" i="1"/>
  <c r="T10" i="1"/>
  <c r="U11" i="1" s="1"/>
  <c r="T9" i="1"/>
  <c r="T5" i="1"/>
  <c r="U6" i="1" s="1"/>
  <c r="T6" i="1"/>
  <c r="U7" i="1" s="1"/>
  <c r="T7" i="1"/>
  <c r="U8" i="1" s="1"/>
  <c r="T8" i="1"/>
  <c r="U9" i="1" s="1"/>
  <c r="I4" i="1"/>
  <c r="I5" i="1"/>
  <c r="J5" i="1"/>
  <c r="I8" i="1"/>
  <c r="J9" i="1"/>
  <c r="I12" i="1"/>
  <c r="J13" i="1"/>
  <c r="I16" i="1"/>
  <c r="J17" i="1"/>
  <c r="E4" i="1"/>
  <c r="J3" i="1" s="1"/>
  <c r="E5" i="1"/>
  <c r="O5" i="1" s="1"/>
  <c r="E6" i="1"/>
  <c r="E7" i="1"/>
  <c r="O7" i="1" s="1"/>
  <c r="Q7" i="1" s="1"/>
  <c r="E8" i="1"/>
  <c r="O8" i="1" s="1"/>
  <c r="E9" i="1"/>
  <c r="J8" i="1" s="1"/>
  <c r="E10" i="1"/>
  <c r="O10" i="1" s="1"/>
  <c r="Q10" i="1" s="1"/>
  <c r="E11" i="1"/>
  <c r="J10" i="1" s="1"/>
  <c r="E12" i="1"/>
  <c r="O12" i="1" s="1"/>
  <c r="E13" i="1"/>
  <c r="J12" i="1" s="1"/>
  <c r="E14" i="1"/>
  <c r="E15" i="1"/>
  <c r="J14" i="1" s="1"/>
  <c r="E16" i="1"/>
  <c r="O16" i="1" s="1"/>
  <c r="E17" i="1"/>
  <c r="J16" i="1" s="1"/>
  <c r="E18" i="1"/>
  <c r="E19" i="1"/>
  <c r="J18" i="1" s="1"/>
  <c r="E20" i="1"/>
  <c r="J19" i="1" s="1"/>
  <c r="E3" i="1"/>
  <c r="D20" i="1"/>
  <c r="I20" i="1" s="1"/>
  <c r="P20" i="1"/>
  <c r="D19" i="1"/>
  <c r="I18" i="1" s="1"/>
  <c r="P19" i="1"/>
  <c r="D18" i="1"/>
  <c r="I17" i="1" s="1"/>
  <c r="O18" i="1"/>
  <c r="Q18" i="1" s="1"/>
  <c r="P18" i="1"/>
  <c r="D17" i="1"/>
  <c r="O17" i="1"/>
  <c r="P17" i="1"/>
  <c r="D16" i="1"/>
  <c r="P16" i="1"/>
  <c r="D15" i="1"/>
  <c r="I15" i="1" s="1"/>
  <c r="P15" i="1"/>
  <c r="D14" i="1"/>
  <c r="I13" i="1" s="1"/>
  <c r="O14" i="1"/>
  <c r="Q14" i="1" s="1"/>
  <c r="P14" i="1"/>
  <c r="D13" i="1"/>
  <c r="O13" i="1"/>
  <c r="P13" i="1"/>
  <c r="D12" i="1"/>
  <c r="P12" i="1"/>
  <c r="D11" i="1"/>
  <c r="I11" i="1" s="1"/>
  <c r="P11" i="1"/>
  <c r="D10" i="1"/>
  <c r="I9" i="1" s="1"/>
  <c r="P10" i="1"/>
  <c r="D9" i="1"/>
  <c r="O9" i="1"/>
  <c r="P4" i="1"/>
  <c r="P5" i="1"/>
  <c r="O6" i="1"/>
  <c r="Q6" i="1" s="1"/>
  <c r="P6" i="1"/>
  <c r="P7" i="1"/>
  <c r="P8" i="1"/>
  <c r="P9" i="1"/>
  <c r="O2" i="1"/>
  <c r="P2" i="1"/>
  <c r="P3" i="1"/>
  <c r="D8" i="1"/>
  <c r="I7" i="1" s="1"/>
  <c r="D7" i="1"/>
  <c r="I6" i="1" s="1"/>
  <c r="D6" i="1"/>
  <c r="D4" i="1"/>
  <c r="I3" i="1" s="1"/>
  <c r="E2" i="1"/>
  <c r="F2" i="1" s="1"/>
  <c r="D3" i="1"/>
  <c r="I2" i="1" s="1"/>
  <c r="D5" i="1"/>
  <c r="D2" i="1"/>
  <c r="H28" i="6" l="1"/>
  <c r="J27" i="6"/>
  <c r="C37" i="4"/>
  <c r="D40" i="4" s="1"/>
  <c r="E43" i="4" s="1"/>
  <c r="F46" i="4" s="1"/>
  <c r="G49" i="4" s="1"/>
  <c r="H52" i="4" s="1"/>
  <c r="I55" i="4" s="1"/>
  <c r="J58" i="4" s="1"/>
  <c r="B37" i="4"/>
  <c r="C36" i="4"/>
  <c r="D39" i="4" s="1"/>
  <c r="E42" i="4" s="1"/>
  <c r="F45" i="4" s="1"/>
  <c r="G48" i="4" s="1"/>
  <c r="H51" i="4" s="1"/>
  <c r="I54" i="4" s="1"/>
  <c r="J57" i="4" s="1"/>
  <c r="K60" i="4" s="1"/>
  <c r="B36" i="4"/>
  <c r="C35" i="4"/>
  <c r="D38" i="4" s="1"/>
  <c r="E41" i="4" s="1"/>
  <c r="F44" i="4" s="1"/>
  <c r="G47" i="4" s="1"/>
  <c r="H50" i="4" s="1"/>
  <c r="I53" i="4" s="1"/>
  <c r="J56" i="4" s="1"/>
  <c r="K59" i="4" s="1"/>
  <c r="B35" i="4"/>
  <c r="CI35" i="4"/>
  <c r="CI31" i="4"/>
  <c r="BS32" i="4"/>
  <c r="CQ29" i="4"/>
  <c r="CQ28" i="4" s="1"/>
  <c r="BO36" i="4"/>
  <c r="CQ33" i="4"/>
  <c r="I29" i="2"/>
  <c r="J28" i="2"/>
  <c r="X28" i="2"/>
  <c r="Z28" i="2" s="1"/>
  <c r="W29" i="2"/>
  <c r="G4" i="2"/>
  <c r="F5" i="2"/>
  <c r="Q16" i="1"/>
  <c r="Q17" i="1"/>
  <c r="Q8" i="1"/>
  <c r="Q9" i="1"/>
  <c r="F3" i="1"/>
  <c r="G2" i="1"/>
  <c r="Q13" i="1"/>
  <c r="J20" i="1"/>
  <c r="I14" i="1"/>
  <c r="I10" i="1"/>
  <c r="O4" i="1"/>
  <c r="O20" i="1"/>
  <c r="J15" i="1"/>
  <c r="J11" i="1"/>
  <c r="J7" i="1"/>
  <c r="U18" i="1"/>
  <c r="U14" i="1"/>
  <c r="U10" i="1"/>
  <c r="Y12" i="1"/>
  <c r="Y20" i="1"/>
  <c r="Y16" i="1"/>
  <c r="J2" i="1"/>
  <c r="I19" i="1"/>
  <c r="O11" i="1"/>
  <c r="Q11" i="1" s="1"/>
  <c r="O15" i="1"/>
  <c r="Q15" i="1" s="1"/>
  <c r="O19" i="1"/>
  <c r="Q19" i="1" s="1"/>
  <c r="J6" i="1"/>
  <c r="J4" i="1"/>
  <c r="Y18" i="1"/>
  <c r="Y14" i="1"/>
  <c r="Y5" i="1"/>
  <c r="I28" i="1"/>
  <c r="J27" i="1"/>
  <c r="W30" i="1"/>
  <c r="X29" i="1"/>
  <c r="Z29" i="1" s="1"/>
  <c r="L30" i="1"/>
  <c r="O3" i="1"/>
  <c r="Q3" i="1" s="1"/>
  <c r="H29" i="6" l="1"/>
  <c r="J28" i="6"/>
  <c r="CI38" i="4"/>
  <c r="CI34" i="4"/>
  <c r="B38" i="4"/>
  <c r="C38" i="4"/>
  <c r="D41" i="4" s="1"/>
  <c r="E44" i="4" s="1"/>
  <c r="F47" i="4" s="1"/>
  <c r="G50" i="4" s="1"/>
  <c r="H53" i="4" s="1"/>
  <c r="I56" i="4" s="1"/>
  <c r="J59" i="4" s="1"/>
  <c r="C40" i="4"/>
  <c r="D43" i="4" s="1"/>
  <c r="E46" i="4" s="1"/>
  <c r="F49" i="4" s="1"/>
  <c r="G52" i="4" s="1"/>
  <c r="H55" i="4" s="1"/>
  <c r="I58" i="4" s="1"/>
  <c r="B40" i="4"/>
  <c r="B39" i="4"/>
  <c r="C39" i="4"/>
  <c r="D42" i="4" s="1"/>
  <c r="E45" i="4" s="1"/>
  <c r="F48" i="4" s="1"/>
  <c r="G51" i="4" s="1"/>
  <c r="H54" i="4" s="1"/>
  <c r="I57" i="4" s="1"/>
  <c r="J60" i="4" s="1"/>
  <c r="BP39" i="4"/>
  <c r="CQ36" i="4"/>
  <c r="BT35" i="4"/>
  <c r="CQ32" i="4"/>
  <c r="CQ31" i="4" s="1"/>
  <c r="W30" i="2"/>
  <c r="X29" i="2"/>
  <c r="Z29" i="2" s="1"/>
  <c r="F6" i="2"/>
  <c r="G5" i="2"/>
  <c r="I30" i="2"/>
  <c r="J29" i="2"/>
  <c r="Q4" i="1"/>
  <c r="Q5" i="1"/>
  <c r="Q12" i="1"/>
  <c r="Q20" i="1"/>
  <c r="F4" i="1"/>
  <c r="G3" i="1"/>
  <c r="W31" i="1"/>
  <c r="X30" i="1"/>
  <c r="Z30" i="1" s="1"/>
  <c r="I29" i="1"/>
  <c r="J28" i="1"/>
  <c r="L31" i="1"/>
  <c r="H30" i="6" l="1"/>
  <c r="J29" i="6"/>
  <c r="C42" i="4"/>
  <c r="D45" i="4" s="1"/>
  <c r="E48" i="4" s="1"/>
  <c r="F51" i="4" s="1"/>
  <c r="G54" i="4" s="1"/>
  <c r="H57" i="4" s="1"/>
  <c r="I60" i="4" s="1"/>
  <c r="B42" i="4"/>
  <c r="B41" i="4"/>
  <c r="C41" i="4"/>
  <c r="D44" i="4" s="1"/>
  <c r="E47" i="4" s="1"/>
  <c r="F50" i="4" s="1"/>
  <c r="G53" i="4" s="1"/>
  <c r="H56" i="4" s="1"/>
  <c r="I59" i="4" s="1"/>
  <c r="BU38" i="4"/>
  <c r="CQ35" i="4"/>
  <c r="CQ34" i="4" s="1"/>
  <c r="C43" i="4"/>
  <c r="D46" i="4" s="1"/>
  <c r="E49" i="4" s="1"/>
  <c r="F52" i="4" s="1"/>
  <c r="G55" i="4" s="1"/>
  <c r="H58" i="4" s="1"/>
  <c r="B43" i="4"/>
  <c r="BQ42" i="4"/>
  <c r="CQ39" i="4"/>
  <c r="CI41" i="4"/>
  <c r="CI37" i="4"/>
  <c r="F7" i="2"/>
  <c r="G6" i="2"/>
  <c r="I31" i="2"/>
  <c r="J30" i="2"/>
  <c r="W31" i="2"/>
  <c r="X30" i="2"/>
  <c r="Z30" i="2" s="1"/>
  <c r="F5" i="1"/>
  <c r="G4" i="1"/>
  <c r="W32" i="1"/>
  <c r="X31" i="1"/>
  <c r="Z31" i="1" s="1"/>
  <c r="I30" i="1"/>
  <c r="J29" i="1"/>
  <c r="L32" i="1"/>
  <c r="H31" i="6" l="1"/>
  <c r="J31" i="6" s="1"/>
  <c r="J30" i="6"/>
  <c r="B46" i="4"/>
  <c r="C46" i="4"/>
  <c r="D49" i="4" s="1"/>
  <c r="E52" i="4" s="1"/>
  <c r="F55" i="4" s="1"/>
  <c r="G58" i="4" s="1"/>
  <c r="B44" i="4"/>
  <c r="C44" i="4"/>
  <c r="D47" i="4" s="1"/>
  <c r="E50" i="4" s="1"/>
  <c r="F53" i="4" s="1"/>
  <c r="G56" i="4" s="1"/>
  <c r="H59" i="4" s="1"/>
  <c r="CI40" i="4"/>
  <c r="CI44" i="4"/>
  <c r="B45" i="4"/>
  <c r="C45" i="4"/>
  <c r="D48" i="4" s="1"/>
  <c r="E51" i="4" s="1"/>
  <c r="F54" i="4" s="1"/>
  <c r="G57" i="4" s="1"/>
  <c r="H60" i="4" s="1"/>
  <c r="BR45" i="4"/>
  <c r="CQ42" i="4"/>
  <c r="BV41" i="4"/>
  <c r="CQ38" i="4"/>
  <c r="CQ37" i="4" s="1"/>
  <c r="J31" i="2"/>
  <c r="I32" i="2"/>
  <c r="W32" i="2"/>
  <c r="X31" i="2"/>
  <c r="Z31" i="2" s="1"/>
  <c r="F8" i="2"/>
  <c r="G7" i="2"/>
  <c r="F6" i="1"/>
  <c r="G5" i="1"/>
  <c r="W33" i="1"/>
  <c r="X32" i="1"/>
  <c r="Z32" i="1" s="1"/>
  <c r="I31" i="1"/>
  <c r="J30" i="1"/>
  <c r="L33" i="1"/>
  <c r="BW44" i="4" l="1"/>
  <c r="CQ41" i="4"/>
  <c r="CQ40" i="4" s="1"/>
  <c r="B48" i="4"/>
  <c r="C48" i="4"/>
  <c r="D51" i="4" s="1"/>
  <c r="E54" i="4" s="1"/>
  <c r="F57" i="4" s="1"/>
  <c r="G60" i="4" s="1"/>
  <c r="C47" i="4"/>
  <c r="D50" i="4" s="1"/>
  <c r="E53" i="4" s="1"/>
  <c r="F56" i="4" s="1"/>
  <c r="G59" i="4" s="1"/>
  <c r="B47" i="4"/>
  <c r="BS48" i="4"/>
  <c r="CQ45" i="4"/>
  <c r="B49" i="4"/>
  <c r="C49" i="4"/>
  <c r="D52" i="4" s="1"/>
  <c r="E55" i="4" s="1"/>
  <c r="F58" i="4" s="1"/>
  <c r="CI43" i="4"/>
  <c r="CI47" i="4"/>
  <c r="W33" i="2"/>
  <c r="X32" i="2"/>
  <c r="Z32" i="2" s="1"/>
  <c r="I33" i="2"/>
  <c r="J32" i="2"/>
  <c r="F9" i="2"/>
  <c r="G8" i="2"/>
  <c r="F7" i="1"/>
  <c r="G6" i="1"/>
  <c r="I32" i="1"/>
  <c r="J31" i="1"/>
  <c r="W34" i="1"/>
  <c r="X33" i="1"/>
  <c r="Z33" i="1" s="1"/>
  <c r="L34" i="1"/>
  <c r="CI50" i="4" l="1"/>
  <c r="CI46" i="4"/>
  <c r="BT51" i="4"/>
  <c r="CQ48" i="4"/>
  <c r="C51" i="4"/>
  <c r="D54" i="4" s="1"/>
  <c r="E57" i="4" s="1"/>
  <c r="F60" i="4" s="1"/>
  <c r="B51" i="4"/>
  <c r="C52" i="4"/>
  <c r="D55" i="4" s="1"/>
  <c r="E58" i="4" s="1"/>
  <c r="B52" i="4"/>
  <c r="BX47" i="4"/>
  <c r="CQ44" i="4"/>
  <c r="CQ43" i="4" s="1"/>
  <c r="C50" i="4"/>
  <c r="D53" i="4" s="1"/>
  <c r="E56" i="4" s="1"/>
  <c r="F59" i="4" s="1"/>
  <c r="B50" i="4"/>
  <c r="I34" i="2"/>
  <c r="J33" i="2"/>
  <c r="F10" i="2"/>
  <c r="G9" i="2"/>
  <c r="W34" i="2"/>
  <c r="X33" i="2"/>
  <c r="Z33" i="2" s="1"/>
  <c r="F8" i="1"/>
  <c r="G7" i="1"/>
  <c r="W35" i="1"/>
  <c r="X34" i="1"/>
  <c r="Z34" i="1" s="1"/>
  <c r="I33" i="1"/>
  <c r="J32" i="1"/>
  <c r="L35" i="1"/>
  <c r="BU54" i="4" l="1"/>
  <c r="CQ51" i="4"/>
  <c r="BY50" i="4"/>
  <c r="CQ47" i="4"/>
  <c r="CQ46" i="4" s="1"/>
  <c r="CI53" i="4"/>
  <c r="CI49" i="4"/>
  <c r="C53" i="4"/>
  <c r="D56" i="4" s="1"/>
  <c r="E59" i="4" s="1"/>
  <c r="B53" i="4"/>
  <c r="C55" i="4"/>
  <c r="D58" i="4" s="1"/>
  <c r="B55" i="4"/>
  <c r="C54" i="4"/>
  <c r="D57" i="4" s="1"/>
  <c r="E60" i="4" s="1"/>
  <c r="B54" i="4"/>
  <c r="W35" i="2"/>
  <c r="X34" i="2"/>
  <c r="Z34" i="2" s="1"/>
  <c r="F11" i="2"/>
  <c r="G10" i="2"/>
  <c r="I35" i="2"/>
  <c r="J34" i="2"/>
  <c r="F9" i="1"/>
  <c r="G8" i="1"/>
  <c r="I34" i="1"/>
  <c r="J33" i="1"/>
  <c r="W36" i="1"/>
  <c r="X35" i="1"/>
  <c r="Z35" i="1" s="1"/>
  <c r="L36" i="1"/>
  <c r="B56" i="4" l="1"/>
  <c r="C56" i="4"/>
  <c r="D59" i="4" s="1"/>
  <c r="BZ53" i="4"/>
  <c r="CQ50" i="4"/>
  <c r="CQ49" i="4" s="1"/>
  <c r="B57" i="4"/>
  <c r="C57" i="4"/>
  <c r="D60" i="4" s="1"/>
  <c r="C58" i="4"/>
  <c r="B58" i="4"/>
  <c r="CI56" i="4"/>
  <c r="CI52" i="4"/>
  <c r="BV57" i="4"/>
  <c r="CQ54" i="4"/>
  <c r="F12" i="2"/>
  <c r="G11" i="2"/>
  <c r="J35" i="2"/>
  <c r="I36" i="2"/>
  <c r="W36" i="2"/>
  <c r="X35" i="2"/>
  <c r="Z35" i="2" s="1"/>
  <c r="F10" i="1"/>
  <c r="G9" i="1"/>
  <c r="I35" i="1"/>
  <c r="J34" i="1"/>
  <c r="W37" i="1"/>
  <c r="X36" i="1"/>
  <c r="Z36" i="1" s="1"/>
  <c r="L37" i="1"/>
  <c r="CA56" i="4" l="1"/>
  <c r="CQ53" i="4"/>
  <c r="CQ52" i="4" s="1"/>
  <c r="BW60" i="4"/>
  <c r="CQ60" i="4" s="1"/>
  <c r="CQ57" i="4"/>
  <c r="CI59" i="4"/>
  <c r="CI58" i="4" s="1"/>
  <c r="CI55" i="4"/>
  <c r="C60" i="4"/>
  <c r="B60" i="4"/>
  <c r="C59" i="4"/>
  <c r="B59" i="4"/>
  <c r="I37" i="2"/>
  <c r="J36" i="2"/>
  <c r="W37" i="2"/>
  <c r="X36" i="2"/>
  <c r="Z36" i="2" s="1"/>
  <c r="F13" i="2"/>
  <c r="G12" i="2"/>
  <c r="F11" i="1"/>
  <c r="G10" i="1"/>
  <c r="W38" i="1"/>
  <c r="X37" i="1"/>
  <c r="Z37" i="1" s="1"/>
  <c r="I36" i="1"/>
  <c r="J35" i="1"/>
  <c r="L38" i="1"/>
  <c r="CB59" i="4" l="1"/>
  <c r="CQ59" i="4" s="1"/>
  <c r="CQ58" i="4" s="1"/>
  <c r="CQ56" i="4"/>
  <c r="CQ55" i="4" s="1"/>
  <c r="W38" i="2"/>
  <c r="X37" i="2"/>
  <c r="Z37" i="2" s="1"/>
  <c r="F14" i="2"/>
  <c r="G13" i="2"/>
  <c r="I38" i="2"/>
  <c r="J37" i="2"/>
  <c r="F12" i="1"/>
  <c r="G11" i="1"/>
  <c r="I37" i="1"/>
  <c r="J36" i="1"/>
  <c r="W39" i="1"/>
  <c r="X38" i="1"/>
  <c r="Z38" i="1" s="1"/>
  <c r="L39" i="1"/>
  <c r="F15" i="2" l="1"/>
  <c r="G14" i="2"/>
  <c r="I39" i="2"/>
  <c r="J38" i="2"/>
  <c r="W39" i="2"/>
  <c r="X38" i="2"/>
  <c r="Z38" i="2" s="1"/>
  <c r="F13" i="1"/>
  <c r="G12" i="1"/>
  <c r="W40" i="1"/>
  <c r="X39" i="1"/>
  <c r="Z39" i="1" s="1"/>
  <c r="I38" i="1"/>
  <c r="J37" i="1"/>
  <c r="L40" i="1"/>
  <c r="I40" i="2" l="1"/>
  <c r="J39" i="2"/>
  <c r="W40" i="2"/>
  <c r="X39" i="2"/>
  <c r="Z39" i="2" s="1"/>
  <c r="F16" i="2"/>
  <c r="G15" i="2"/>
  <c r="F14" i="1"/>
  <c r="G13" i="1"/>
  <c r="I39" i="1"/>
  <c r="J38" i="1"/>
  <c r="W41" i="1"/>
  <c r="X40" i="1"/>
  <c r="Z40" i="1" s="1"/>
  <c r="L41" i="1"/>
  <c r="X40" i="2" l="1"/>
  <c r="Z40" i="2" s="1"/>
  <c r="F17" i="2"/>
  <c r="G16" i="2"/>
  <c r="J40" i="2"/>
  <c r="F15" i="1"/>
  <c r="G14" i="1"/>
  <c r="W42" i="1"/>
  <c r="X42" i="1" s="1"/>
  <c r="Z42" i="1" s="1"/>
  <c r="X41" i="1"/>
  <c r="Z41" i="1" s="1"/>
  <c r="I40" i="1"/>
  <c r="J39" i="1"/>
  <c r="L42" i="1"/>
  <c r="F18" i="2" l="1"/>
  <c r="G17" i="2"/>
  <c r="F16" i="1"/>
  <c r="G15" i="1"/>
  <c r="I41" i="1"/>
  <c r="J40" i="1"/>
  <c r="F19" i="2" l="1"/>
  <c r="G18" i="2"/>
  <c r="F17" i="1"/>
  <c r="G16" i="1"/>
  <c r="I42" i="1"/>
  <c r="J42" i="1" s="1"/>
  <c r="J41" i="1"/>
  <c r="G19" i="2" l="1"/>
  <c r="F18" i="1"/>
  <c r="G17" i="1"/>
  <c r="F19" i="1" l="1"/>
  <c r="G18" i="1"/>
  <c r="F20" i="1" l="1"/>
  <c r="G20" i="1" s="1"/>
  <c r="G19" i="1"/>
</calcChain>
</file>

<file path=xl/sharedStrings.xml><?xml version="1.0" encoding="utf-8"?>
<sst xmlns="http://schemas.openxmlformats.org/spreadsheetml/2006/main" count="315" uniqueCount="194">
  <si>
    <t>Год</t>
  </si>
  <si>
    <t>Трудосп.возраста, тыс.чел.</t>
  </si>
  <si>
    <t>Старше труд.возраста, тыс.чел</t>
  </si>
  <si>
    <t>Демографическая нагрузка</t>
  </si>
  <si>
    <t>Доступная раб.сила, тыс.чел</t>
  </si>
  <si>
    <t>Потребность в рабочей силе, тыс.чел</t>
  </si>
  <si>
    <t>Потребность с учетом +1% к произв.</t>
  </si>
  <si>
    <t>инвал</t>
  </si>
  <si>
    <t>безр</t>
  </si>
  <si>
    <t>"серый рынок"</t>
  </si>
  <si>
    <t>рост производ</t>
  </si>
  <si>
    <t>D</t>
  </si>
  <si>
    <t>Pp</t>
  </si>
  <si>
    <t>Vp</t>
  </si>
  <si>
    <t>Vb</t>
  </si>
  <si>
    <t>I</t>
  </si>
  <si>
    <t>Доля в базовый</t>
  </si>
  <si>
    <t>Доля в рассм</t>
  </si>
  <si>
    <t>старше</t>
  </si>
  <si>
    <t>трудосп.</t>
  </si>
  <si>
    <t>Трудосп.возраста, чел.</t>
  </si>
  <si>
    <t>Старше труд.возраста, чел</t>
  </si>
  <si>
    <t xml:space="preserve">ЧИСЛЕННОСТЬ НАСЕЛЕНИЯ  РЕСПУБЛИКИ ТАТАРСТАН ПО ПОЛУ И ОТДЕЛЬНЫМ ВОЗРАСТАМ   
 на начало 2019 год </t>
  </si>
  <si>
    <t>Возраст (лет)</t>
  </si>
  <si>
    <t>Все население</t>
  </si>
  <si>
    <t>Городское население</t>
  </si>
  <si>
    <t>Сельское население</t>
  </si>
  <si>
    <t>мужчины и женщины</t>
  </si>
  <si>
    <t>мужчины</t>
  </si>
  <si>
    <t>женщины</t>
  </si>
  <si>
    <t>и женщины</t>
  </si>
  <si>
    <t>0</t>
  </si>
  <si>
    <t>1</t>
  </si>
  <si>
    <t>0-2</t>
  </si>
  <si>
    <t>3-5</t>
  </si>
  <si>
    <t>6</t>
  </si>
  <si>
    <t>1-6</t>
  </si>
  <si>
    <t>7</t>
  </si>
  <si>
    <t>8-13</t>
  </si>
  <si>
    <t>14-15</t>
  </si>
  <si>
    <t>16-17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</si>
  <si>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</si>
  <si>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</si>
  <si>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</si>
  <si>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</si>
  <si>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</si>
  <si>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</si>
  <si>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</si>
  <si>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</si>
  <si>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</si>
  <si>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</si>
  <si>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</si>
  <si>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</si>
  <si>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</si>
  <si>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</si>
  <si>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и старше</t>
  </si>
  <si>
    <t>Итого</t>
  </si>
  <si>
    <t>моложе трудоспособного (0-15)</t>
  </si>
  <si>
    <t>трудоспособного(мужчины 16-59, женщины 16-54)</t>
  </si>
  <si>
    <t>старше трудоспособного(мужчины 60 и старше, женщины 55 и старше)</t>
  </si>
  <si>
    <t>0-14</t>
  </si>
  <si>
    <t>0-17</t>
  </si>
  <si>
    <t>10 и старше</t>
  </si>
  <si>
    <t>15-49</t>
  </si>
  <si>
    <t>16-29</t>
  </si>
  <si>
    <t>Все</t>
  </si>
  <si>
    <t>муж</t>
  </si>
  <si>
    <t>жен</t>
  </si>
  <si>
    <t>2018 85 и старше</t>
  </si>
  <si>
    <t>Трудоспособный</t>
  </si>
  <si>
    <t>Старше трудоспособного</t>
  </si>
  <si>
    <t>ВСЕ НАСЕЛЕНИЕ, ГОРОДСКОЕ И СЕЛЬСКОЕ НАСЕЛЕНИЕ РЕСПУБЛИКИ ТАТАРСТАН ПО ПОЛУ И ВОЗРАСТУ  НА НАЧАЛО 2018 г.</t>
  </si>
  <si>
    <t>оба пола</t>
  </si>
  <si>
    <t>мужчи-</t>
  </si>
  <si>
    <t>женщи-</t>
  </si>
  <si>
    <t>мужчи-ны</t>
  </si>
  <si>
    <t>женщи-ны</t>
  </si>
  <si>
    <t>ны</t>
  </si>
  <si>
    <t xml:space="preserve"> в том числе </t>
  </si>
  <si>
    <t xml:space="preserve"> в возрасте, лет</t>
  </si>
  <si>
    <t>до 1</t>
  </si>
  <si>
    <t>0 - 4</t>
  </si>
  <si>
    <t xml:space="preserve"> 5-9</t>
  </si>
  <si>
    <t>10 – 14</t>
  </si>
  <si>
    <t>15 – 19</t>
  </si>
  <si>
    <t>20 – 24</t>
  </si>
  <si>
    <t>25 – 29</t>
  </si>
  <si>
    <t>30 – 34</t>
  </si>
  <si>
    <t>35 – 39</t>
  </si>
  <si>
    <t>40 – 44</t>
  </si>
  <si>
    <t>45 –49</t>
  </si>
  <si>
    <t>50 – 54</t>
  </si>
  <si>
    <t>55 – 59</t>
  </si>
  <si>
    <t>60 – 64</t>
  </si>
  <si>
    <t>65 – 69</t>
  </si>
  <si>
    <t>70 – 74</t>
  </si>
  <si>
    <t>75 – 79</t>
  </si>
  <si>
    <t>80 – 84</t>
  </si>
  <si>
    <t>85 – 89</t>
  </si>
  <si>
    <t>90 – 94</t>
  </si>
  <si>
    <t>95 – 99</t>
  </si>
  <si>
    <t>100 лет и более</t>
  </si>
  <si>
    <t>Исходные данные</t>
  </si>
  <si>
    <t>1 вариант</t>
  </si>
  <si>
    <t>2 вариант</t>
  </si>
  <si>
    <t xml:space="preserve">Доля неработающего населения трудоспособного возраста (инвалиды, нежелающие работать) </t>
  </si>
  <si>
    <t>Уровень безработицы</t>
  </si>
  <si>
    <t>Численность граждан трудоспособного возраста, человек</t>
  </si>
  <si>
    <t>Численность граждан старше трудоспособного возраста, человек</t>
  </si>
  <si>
    <t>2019 - базовый год</t>
  </si>
  <si>
    <t>Среднегодовой рост (снижение) производительности труда с 2020 по 2036</t>
  </si>
  <si>
    <t>Результаты моделирования</t>
  </si>
  <si>
    <t>Индекс объема поступлений страховых взносов на обязательное пенсионное обеспечение по сравнению с базовым годом</t>
  </si>
  <si>
    <t>Индекс производительности труда по сравнению с базовым годом</t>
  </si>
  <si>
    <t xml:space="preserve">Доля граждан трудоспособного возраста, работающих на "сером" рынке труда, в базовом году (2019) </t>
  </si>
  <si>
    <t>Визуальное представление модели "Влияние изменения социально-экономических показателей в Республике Татарстан на величину поступлений страховых взносов на обязательное пенсионное страхование"</t>
  </si>
  <si>
    <t>Доступная рабочая сила (работающие, включая "серый" рынок), человек</t>
  </si>
  <si>
    <t xml:space="preserve">Доля граждан трудоспособного возраста, работающих на "сером" рынке труда, в рассматриваемом году (2019) </t>
  </si>
  <si>
    <t>Демографическая нагрузка (на 1000 работающих )</t>
  </si>
  <si>
    <r>
      <t>Численность рабочей силы в разрезе муниципальных образований Республики Татарстан 
в 2016-2017 годах</t>
    </r>
    <r>
      <rPr>
        <b/>
        <vertAlign val="superscript"/>
        <sz val="8"/>
        <rFont val="Arial"/>
        <family val="2"/>
        <charset val="204"/>
      </rPr>
      <t>3)</t>
    </r>
  </si>
  <si>
    <t>Наименование района</t>
  </si>
  <si>
    <r>
      <t xml:space="preserve">Рабочая сила </t>
    </r>
    <r>
      <rPr>
        <vertAlign val="superscript"/>
        <sz val="8"/>
        <rFont val="Arial"/>
        <family val="2"/>
        <charset val="204"/>
      </rPr>
      <t>4)</t>
    </r>
  </si>
  <si>
    <t xml:space="preserve">Занятое население </t>
  </si>
  <si>
    <t>Безработные</t>
  </si>
  <si>
    <r>
      <t>Уровень безработицы</t>
    </r>
    <r>
      <rPr>
        <sz val="10"/>
        <color indexed="10"/>
        <rFont val="Times New Roman"/>
        <family val="1"/>
        <charset val="204"/>
      </rPr>
      <t/>
    </r>
  </si>
  <si>
    <t>темп, % 2017/ 2016</t>
  </si>
  <si>
    <t>Республика Татарстан</t>
  </si>
  <si>
    <r>
      <t>1951,2</t>
    </r>
    <r>
      <rPr>
        <b/>
        <vertAlign val="superscript"/>
        <sz val="8"/>
        <rFont val="Arial"/>
        <family val="2"/>
        <charset val="204"/>
      </rPr>
      <t>1,5)</t>
    </r>
  </si>
  <si>
    <r>
      <t>1945,1</t>
    </r>
    <r>
      <rPr>
        <b/>
        <vertAlign val="superscript"/>
        <sz val="8"/>
        <rFont val="Arial"/>
        <family val="2"/>
        <charset val="204"/>
      </rPr>
      <t>1)</t>
    </r>
  </si>
  <si>
    <r>
      <t>77,5</t>
    </r>
    <r>
      <rPr>
        <b/>
        <vertAlign val="superscript"/>
        <sz val="8"/>
        <rFont val="Arial"/>
        <family val="2"/>
        <charset val="204"/>
      </rPr>
      <t>2)</t>
    </r>
  </si>
  <si>
    <r>
      <t>70,8</t>
    </r>
    <r>
      <rPr>
        <b/>
        <vertAlign val="superscript"/>
        <sz val="8"/>
        <rFont val="Arial"/>
        <family val="2"/>
        <charset val="204"/>
      </rPr>
      <t>2)</t>
    </r>
  </si>
  <si>
    <t>по муниципальным районам: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</si>
  <si>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</si>
  <si>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</si>
  <si>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</si>
  <si>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</si>
  <si>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</si>
  <si>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</si>
  <si>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</si>
  <si>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</si>
  <si>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</si>
  <si>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</si>
  <si>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</si>
  <si>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</si>
  <si>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</si>
  <si>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</si>
  <si>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</si>
  <si>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</si>
  <si>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</si>
  <si>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</si>
  <si>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</si>
  <si>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</si>
  <si>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</si>
  <si>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</si>
  <si>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</si>
  <si>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</si>
  <si>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</si>
  <si>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</si>
  <si>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</si>
  <si>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</si>
  <si>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</si>
  <si>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</si>
  <si>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</si>
  <si>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</si>
  <si>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</si>
  <si>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</si>
  <si>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</si>
  <si>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</si>
  <si>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</si>
  <si>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</si>
  <si>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</si>
  <si>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</si>
  <si>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</si>
  <si>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</si>
  <si>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</si>
  <si>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по городским округам:</t>
  </si>
  <si>
    <t xml:space="preserve">Казань                           </t>
  </si>
  <si>
    <t>Набережные Челны</t>
  </si>
  <si>
    <r>
      <rPr>
        <vertAlign val="superscript"/>
        <sz val="8"/>
        <rFont val="Arial"/>
        <family val="2"/>
        <charset val="204"/>
      </rPr>
      <t>1)</t>
    </r>
    <r>
      <rPr>
        <sz val="8"/>
        <rFont val="Arial"/>
        <family val="2"/>
        <charset val="204"/>
      </rPr>
      <t xml:space="preserve"> Данные рассчитаны в соответствии с Указаниями по расчету баланса затрат труда, утвержденных Федеральной службой государственной статистики (в среднем за год)</t>
    </r>
  </si>
  <si>
    <r>
      <rPr>
        <vertAlign val="superscript"/>
        <sz val="8"/>
        <rFont val="Arial"/>
        <family val="2"/>
        <charset val="204"/>
      </rPr>
      <t>2)</t>
    </r>
    <r>
      <rPr>
        <sz val="8"/>
        <rFont val="Arial"/>
        <family val="2"/>
        <charset val="204"/>
      </rPr>
      <t xml:space="preserve"> Данные приведены по материалам выборочных обследований населения по проблемам занятости.</t>
    </r>
  </si>
  <si>
    <r>
      <rPr>
        <vertAlign val="superscript"/>
        <sz val="8"/>
        <rFont val="Arial"/>
        <family val="2"/>
        <charset val="204"/>
      </rPr>
      <t>3)</t>
    </r>
    <r>
      <rPr>
        <sz val="8"/>
        <rFont val="Arial"/>
        <family val="2"/>
        <charset val="204"/>
      </rPr>
      <t xml:space="preserve"> Данные в разрезе районов предварительные - расчетные</t>
    </r>
  </si>
  <si>
    <r>
      <rPr>
        <vertAlign val="superscript"/>
        <sz val="8"/>
        <rFont val="Arial"/>
        <family val="2"/>
        <charset val="204"/>
      </rPr>
      <t>4)</t>
    </r>
    <r>
      <rPr>
        <sz val="8"/>
        <rFont val="Arial"/>
        <family val="2"/>
        <charset val="204"/>
      </rPr>
      <t xml:space="preserve"> В соответствии с Приказом Росстата № 680 от 31.12.2015 "Об утверждении официальной статистической методологии формирования системы показателей трудовой деятельности, занятости и недоиспользования рабочей силы, рекомендованных 19-ой международной конференцией статистиков труда" термин "экономически активное население" не рекомендуется для дальнейшего использования и заменен на термин "рабочая сила"</t>
    </r>
  </si>
  <si>
    <r>
      <rPr>
        <vertAlign val="superscript"/>
        <sz val="8"/>
        <rFont val="Arial"/>
        <family val="2"/>
        <charset val="204"/>
      </rPr>
      <t>5)</t>
    </r>
    <r>
      <rPr>
        <sz val="8"/>
        <rFont val="Arial"/>
        <family val="2"/>
        <charset val="204"/>
      </rPr>
      <t xml:space="preserve"> За 2015-2016 гг. данные о среднегодовой численности занятых рассчитаны в соответствии с актуализированной методологией расчета баланса трудовых ресурсов. Изменение среднегодовой численности занятых в экономике обусловлено изменением оценки численности наемных работников, не охваченных статистическим наблюдением организаций и индивидуальных предпринимателей</t>
    </r>
  </si>
  <si>
    <t>Баланс трудовых ресурсов по муниципальным районам Республики Татарстан в среднем за 2016- 2017 г.г.
(данные предварительные -  расчетные)</t>
  </si>
  <si>
    <t>Наименование муниципальных образований</t>
  </si>
  <si>
    <t>Численность трудовых ресурсов, тыс.человек (оценка)</t>
  </si>
  <si>
    <t>в том числе:</t>
  </si>
  <si>
    <t>Среднегодовая численность занятых в экономике, тыс. человек</t>
  </si>
  <si>
    <r>
      <t>2352,5</t>
    </r>
    <r>
      <rPr>
        <b/>
        <vertAlign val="superscript"/>
        <sz val="9"/>
        <rFont val="Arial"/>
        <family val="2"/>
        <charset val="204"/>
      </rPr>
      <t>1)</t>
    </r>
  </si>
  <si>
    <r>
      <t>2330,2</t>
    </r>
    <r>
      <rPr>
        <b/>
        <vertAlign val="superscript"/>
        <sz val="9"/>
        <rFont val="Arial"/>
        <family val="2"/>
        <charset val="204"/>
      </rPr>
      <t>1)</t>
    </r>
  </si>
  <si>
    <r>
      <t>1951,2</t>
    </r>
    <r>
      <rPr>
        <b/>
        <vertAlign val="superscript"/>
        <sz val="9"/>
        <rFont val="Arial"/>
        <family val="2"/>
        <charset val="204"/>
      </rPr>
      <t>1,2)</t>
    </r>
  </si>
  <si>
    <r>
      <t>1945,1</t>
    </r>
    <r>
      <rPr>
        <b/>
        <vertAlign val="superscript"/>
        <sz val="9"/>
        <rFont val="Arial"/>
        <family val="2"/>
        <charset val="204"/>
      </rPr>
      <t>1)</t>
    </r>
  </si>
  <si>
    <r>
      <rPr>
        <vertAlign val="superscript"/>
        <sz val="9"/>
        <color indexed="8"/>
        <rFont val="Arial"/>
        <family val="2"/>
        <charset val="204"/>
      </rPr>
      <t>1)</t>
    </r>
    <r>
      <rPr>
        <sz val="9"/>
        <color indexed="8"/>
        <rFont val="Arial"/>
        <family val="2"/>
        <charset val="204"/>
      </rPr>
      <t xml:space="preserve"> Данные рассчитаны в соответствии с Указаниями по расчету баланса затрат труда, утвержденных Федеральной службой государственной статистики (в среднем за год)</t>
    </r>
  </si>
  <si>
    <r>
      <rPr>
        <vertAlign val="superscript"/>
        <sz val="9"/>
        <rFont val="Arial"/>
        <family val="2"/>
        <charset val="204"/>
      </rPr>
      <t>2)</t>
    </r>
    <r>
      <rPr>
        <sz val="9"/>
        <rFont val="Arial"/>
        <family val="2"/>
        <charset val="204"/>
      </rPr>
      <t xml:space="preserve"> За 2015-2016 гг. данные о среднегодовой численности занятых рассчитаны в соответствии с актуализированной методологией расчета баланса трудовых ресурсов. Изменение среднегодовой численности занятых в экономике обусловлено изменением оценки численности наемных работников, не охваченных статистическим наблюдением организаций и индивидуальных предпринимателей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</si>
</sst>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vertAlign val="superscript"/>
      <sz val="8"/>
      <name val="Arial"/>
      <family val="2"/>
      <charset val="204"/>
    </font>
    <font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color rgb="FF00B05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9"/>
      <color indexed="8"/>
      <name val="Arial"/>
      <family val="2"/>
      <charset val="204"/>
    </font>
    <font>
      <vertAlign val="superscript"/>
      <sz val="9"/>
      <color indexed="8"/>
      <name val="Arial"/>
      <family val="2"/>
      <charset val="204"/>
    </font>
    <font>
      <vertAlign val="superscript"/>
      <sz val="9"/>
      <name val="Arial"/>
      <family val="2"/>
      <charset val="204"/>
    </font>
    <font>
      <sz val="9"/>
      <color rgb="FF00B05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3" fillId="5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top" wrapText="1"/>
    </xf>
    <xf numFmtId="164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9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2" applyFont="1" applyAlignment="1">
      <alignment horizontal="right" wrapText="1"/>
    </xf>
    <xf numFmtId="0" fontId="6" fillId="0" borderId="2" xfId="2" applyFont="1" applyBorder="1" applyAlignment="1">
      <alignment horizontal="centerContinuous"/>
    </xf>
    <xf numFmtId="0" fontId="6" fillId="0" borderId="3" xfId="2" applyFont="1" applyBorder="1" applyAlignment="1">
      <alignment horizontal="centerContinuous"/>
    </xf>
    <xf numFmtId="0" fontId="6" fillId="0" borderId="4" xfId="2" applyFont="1" applyBorder="1" applyAlignment="1">
      <alignment horizontal="centerContinuous"/>
    </xf>
    <xf numFmtId="49" fontId="2" fillId="0" borderId="0" xfId="2" applyNumberFormat="1" applyAlignment="1">
      <alignment wrapText="1"/>
    </xf>
    <xf numFmtId="0" fontId="2" fillId="0" borderId="0" xfId="2" applyAlignment="1">
      <alignment horizontal="right" wrapText="1"/>
    </xf>
    <xf numFmtId="0" fontId="2" fillId="0" borderId="0" xfId="2" applyAlignment="1">
      <alignment wrapText="1"/>
    </xf>
    <xf numFmtId="0" fontId="3" fillId="0" borderId="0" xfId="2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16" fontId="7" fillId="0" borderId="0" xfId="0" applyNumberFormat="1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2" fillId="0" borderId="0" xfId="2" applyFon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8" xfId="0" applyBorder="1" applyAlignment="1">
      <alignment horizontal="center" vertical="top" wrapText="1"/>
    </xf>
    <xf numFmtId="0" fontId="2" fillId="0" borderId="18" xfId="2" applyFont="1" applyBorder="1" applyAlignment="1">
      <alignment horizontal="right" wrapText="1"/>
    </xf>
    <xf numFmtId="164" fontId="0" fillId="0" borderId="18" xfId="0" applyNumberFormat="1" applyBorder="1"/>
    <xf numFmtId="0" fontId="0" fillId="0" borderId="18" xfId="0" applyBorder="1"/>
    <xf numFmtId="165" fontId="0" fillId="0" borderId="18" xfId="1" applyNumberFormat="1" applyFont="1" applyBorder="1"/>
    <xf numFmtId="0" fontId="0" fillId="2" borderId="18" xfId="0" applyFill="1" applyBorder="1" applyAlignment="1">
      <alignment vertical="top" wrapText="1"/>
    </xf>
    <xf numFmtId="0" fontId="2" fillId="2" borderId="18" xfId="2" applyFont="1" applyFill="1" applyBorder="1" applyAlignment="1">
      <alignment horizontal="right" wrapText="1"/>
    </xf>
    <xf numFmtId="164" fontId="0" fillId="2" borderId="18" xfId="0" applyNumberFormat="1" applyFill="1" applyBorder="1"/>
    <xf numFmtId="9" fontId="0" fillId="2" borderId="18" xfId="1" applyFont="1" applyFill="1" applyBorder="1"/>
    <xf numFmtId="0" fontId="0" fillId="2" borderId="0" xfId="0" applyFill="1"/>
    <xf numFmtId="0" fontId="2" fillId="0" borderId="0" xfId="2" applyFill="1" applyAlignment="1">
      <alignment horizontal="right" wrapText="1"/>
    </xf>
    <xf numFmtId="9" fontId="0" fillId="3" borderId="18" xfId="0" applyNumberFormat="1" applyFill="1" applyBorder="1"/>
    <xf numFmtId="165" fontId="0" fillId="3" borderId="18" xfId="0" applyNumberFormat="1" applyFill="1" applyBorder="1"/>
    <xf numFmtId="9" fontId="0" fillId="4" borderId="18" xfId="0" applyNumberFormat="1" applyFill="1" applyBorder="1"/>
    <xf numFmtId="165" fontId="0" fillId="4" borderId="18" xfId="0" applyNumberFormat="1" applyFill="1" applyBorder="1"/>
    <xf numFmtId="165" fontId="0" fillId="4" borderId="18" xfId="1" applyNumberFormat="1" applyFont="1" applyFill="1" applyBorder="1"/>
    <xf numFmtId="165" fontId="0" fillId="3" borderId="18" xfId="1" applyNumberFormat="1" applyFont="1" applyFill="1" applyBorder="1"/>
    <xf numFmtId="0" fontId="0" fillId="0" borderId="0" xfId="0" applyFill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6" fillId="0" borderId="0" xfId="0" applyFont="1"/>
    <xf numFmtId="0" fontId="16" fillId="0" borderId="18" xfId="0" applyFont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164" fontId="14" fillId="0" borderId="18" xfId="3" applyNumberFormat="1" applyFont="1" applyFill="1" applyBorder="1"/>
    <xf numFmtId="164" fontId="14" fillId="0" borderId="18" xfId="3" applyNumberFormat="1" applyFont="1" applyFill="1" applyBorder="1" applyAlignment="1">
      <alignment horizontal="right"/>
    </xf>
    <xf numFmtId="164" fontId="14" fillId="0" borderId="2" xfId="3" applyNumberFormat="1" applyFont="1" applyFill="1" applyBorder="1" applyAlignment="1">
      <alignment horizontal="right"/>
    </xf>
    <xf numFmtId="164" fontId="14" fillId="0" borderId="18" xfId="0" applyNumberFormat="1" applyFont="1" applyBorder="1"/>
    <xf numFmtId="0" fontId="14" fillId="0" borderId="0" xfId="0" applyFont="1"/>
    <xf numFmtId="0" fontId="16" fillId="0" borderId="2" xfId="0" applyFont="1" applyBorder="1" applyAlignment="1">
      <alignment horizontal="left" wrapText="1"/>
    </xf>
    <xf numFmtId="164" fontId="16" fillId="0" borderId="18" xfId="3" applyNumberFormat="1" applyFont="1" applyFill="1" applyBorder="1"/>
    <xf numFmtId="166" fontId="16" fillId="0" borderId="2" xfId="3" applyNumberFormat="1" applyFont="1" applyFill="1" applyBorder="1"/>
    <xf numFmtId="166" fontId="16" fillId="0" borderId="18" xfId="3" applyNumberFormat="1" applyFont="1" applyFill="1" applyBorder="1"/>
    <xf numFmtId="0" fontId="16" fillId="0" borderId="18" xfId="0" applyFont="1" applyBorder="1"/>
    <xf numFmtId="0" fontId="16" fillId="0" borderId="2" xfId="0" applyFont="1" applyBorder="1"/>
    <xf numFmtId="164" fontId="16" fillId="0" borderId="2" xfId="3" applyNumberFormat="1" applyFont="1" applyFill="1" applyBorder="1"/>
    <xf numFmtId="164" fontId="16" fillId="0" borderId="18" xfId="0" applyNumberFormat="1" applyFont="1" applyBorder="1"/>
    <xf numFmtId="0" fontId="16" fillId="0" borderId="2" xfId="0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0" xfId="0" applyFont="1"/>
    <xf numFmtId="0" fontId="21" fillId="0" borderId="0" xfId="0" applyFont="1" applyAlignment="1">
      <alignment horizontal="center" vertical="top"/>
    </xf>
    <xf numFmtId="0" fontId="21" fillId="0" borderId="0" xfId="0" applyFont="1"/>
    <xf numFmtId="0" fontId="21" fillId="0" borderId="18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164" fontId="23" fillId="0" borderId="18" xfId="0" applyNumberFormat="1" applyFont="1" applyBorder="1" applyAlignment="1">
      <alignment horizontal="right" vertical="center"/>
    </xf>
    <xf numFmtId="164" fontId="23" fillId="0" borderId="18" xfId="3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18" xfId="3" applyFont="1" applyFill="1" applyBorder="1"/>
    <xf numFmtId="164" fontId="22" fillId="0" borderId="18" xfId="0" applyNumberFormat="1" applyFont="1" applyBorder="1" applyAlignment="1">
      <alignment vertical="center"/>
    </xf>
    <xf numFmtId="164" fontId="22" fillId="0" borderId="18" xfId="3" applyNumberFormat="1" applyFont="1" applyFill="1" applyBorder="1" applyAlignment="1">
      <alignment vertical="center"/>
    </xf>
    <xf numFmtId="0" fontId="21" fillId="0" borderId="18" xfId="0" applyFont="1" applyBorder="1"/>
    <xf numFmtId="0" fontId="22" fillId="0" borderId="18" xfId="3" applyFont="1" applyFill="1" applyBorder="1"/>
    <xf numFmtId="0" fontId="22" fillId="0" borderId="0" xfId="0" applyFont="1"/>
    <xf numFmtId="0" fontId="22" fillId="0" borderId="0" xfId="0" applyFont="1" applyAlignment="1">
      <alignment wrapText="1"/>
    </xf>
    <xf numFmtId="0" fontId="28" fillId="0" borderId="0" xfId="0" applyFont="1"/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18" xfId="0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6" fillId="0" borderId="20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1" fillId="0" borderId="18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</cellXfs>
  <cellStyles count="4">
    <cellStyle name="Обычный" xfId="0" builtinId="0"/>
    <cellStyle name="Обычный 2" xfId="2" xr:uid="{9948C74D-9FC8-4603-AE3E-03C768977FE7}"/>
    <cellStyle name="Процентный" xfId="1" builtinId="5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E6D0-E292-45AA-8229-066F0B2BCEDE}">
  <dimension ref="A1:Z45"/>
  <sheetViews>
    <sheetView topLeftCell="A10" workbookViewId="0">
      <selection activeCell="D25" sqref="D25"/>
    </sheetView>
  </sheetViews>
  <sheetFormatPr defaultRowHeight="15" x14ac:dyDescent="0.25"/>
  <cols>
    <col min="5" max="5" width="10.28515625" customWidth="1"/>
  </cols>
  <sheetData>
    <row r="1" spans="1:25" ht="7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</row>
    <row r="2" spans="1:25" x14ac:dyDescent="0.25">
      <c r="A2">
        <v>2018</v>
      </c>
      <c r="B2">
        <v>82264</v>
      </c>
      <c r="C2">
        <v>37362</v>
      </c>
      <c r="D2" s="2">
        <f>1000*C2/B2</f>
        <v>454.17193426042985</v>
      </c>
      <c r="E2" s="2">
        <f>B2-B2*(7%+5.19%)</f>
        <v>72236.018400000001</v>
      </c>
      <c r="F2" s="3">
        <f>E2*0.8</f>
        <v>57788.814720000002</v>
      </c>
      <c r="G2" s="3">
        <f>F2</f>
        <v>57788.814720000002</v>
      </c>
      <c r="I2">
        <f>D3/D2</f>
        <v>1.0272403628538642</v>
      </c>
      <c r="J2">
        <f>E3/E2</f>
        <v>0.98541041680669372</v>
      </c>
      <c r="N2">
        <v>57790.7</v>
      </c>
      <c r="O2">
        <f>N2/E2</f>
        <v>0.80002609889140841</v>
      </c>
      <c r="P2">
        <f>N2/B2</f>
        <v>0.70250291743654569</v>
      </c>
      <c r="S2">
        <v>57790.7</v>
      </c>
      <c r="T2">
        <f>S2/N2</f>
        <v>1</v>
      </c>
      <c r="W2">
        <v>57790.7</v>
      </c>
      <c r="X2">
        <f>W2/N2</f>
        <v>1</v>
      </c>
    </row>
    <row r="3" spans="1:25" x14ac:dyDescent="0.25">
      <c r="A3">
        <v>2019</v>
      </c>
      <c r="B3">
        <v>81351</v>
      </c>
      <c r="C3">
        <v>37953.800000000003</v>
      </c>
      <c r="D3" s="2">
        <f t="shared" ref="D3:D20" si="0">1000*C3/B3</f>
        <v>466.54374254772529</v>
      </c>
      <c r="E3" s="2">
        <f>B3-B3*(7%+5.5%)</f>
        <v>71182.125</v>
      </c>
      <c r="F3" s="3">
        <f>F2*D3/D2</f>
        <v>59363.003001867524</v>
      </c>
      <c r="G3" s="3">
        <f>F3*0.99</f>
        <v>58769.372971848847</v>
      </c>
      <c r="I3">
        <f t="shared" ref="I3:I19" si="1">D4/D3</f>
        <v>1.0232990366718235</v>
      </c>
      <c r="J3">
        <f t="shared" ref="J3:J20" si="2">E4/E3</f>
        <v>0.9912305933547223</v>
      </c>
      <c r="N3">
        <v>59365</v>
      </c>
      <c r="O3">
        <f>N3/E3</f>
        <v>0.83398746525198564</v>
      </c>
      <c r="P3">
        <f>N3/B3</f>
        <v>0.72973903209548741</v>
      </c>
      <c r="Q3">
        <f>O3/O2</f>
        <v>1.0424503230677566</v>
      </c>
      <c r="S3">
        <v>58777.2</v>
      </c>
      <c r="T3">
        <f>S3/N3</f>
        <v>0.99009854291249044</v>
      </c>
      <c r="W3">
        <v>56004.7</v>
      </c>
      <c r="X3">
        <f>ROUND(W3/N3,2)</f>
        <v>0.94</v>
      </c>
      <c r="Y3" s="4">
        <f>X2-X3</f>
        <v>6.0000000000000053E-2</v>
      </c>
    </row>
    <row r="4" spans="1:25" x14ac:dyDescent="0.25">
      <c r="A4">
        <v>2020</v>
      </c>
      <c r="B4">
        <v>80637.600000000006</v>
      </c>
      <c r="C4">
        <v>38497.5</v>
      </c>
      <c r="D4" s="2">
        <f>1000*C4/B4</f>
        <v>477.41376231435459</v>
      </c>
      <c r="E4" s="2">
        <f t="shared" ref="E4:E20" si="3">B4-B4*(7%+5.5%)</f>
        <v>70557.900000000009</v>
      </c>
      <c r="F4" s="3">
        <f>F3*D4/D3</f>
        <v>60746.103785757608</v>
      </c>
      <c r="G4" s="3">
        <f>F4*0.98</f>
        <v>59531.181710042452</v>
      </c>
      <c r="I4">
        <f t="shared" si="1"/>
        <v>1.0242899866117239</v>
      </c>
      <c r="J4">
        <f t="shared" si="2"/>
        <v>0.99075121283371514</v>
      </c>
      <c r="N4">
        <v>60748.1</v>
      </c>
      <c r="O4">
        <f t="shared" ref="O4:O19" si="4">N4/E4</f>
        <v>0.8609680843675902</v>
      </c>
      <c r="P4">
        <f t="shared" ref="P4:P20" si="5">N4/B4</f>
        <v>0.75334707382164146</v>
      </c>
      <c r="Q4">
        <f t="shared" ref="Q4:Q20" si="6">O4/O3</f>
        <v>1.0323513484791436</v>
      </c>
      <c r="S4">
        <v>59557</v>
      </c>
      <c r="T4">
        <f>S4/N4</f>
        <v>0.98039280240863502</v>
      </c>
      <c r="U4" s="4">
        <f>T3-T4</f>
        <v>9.7057405038554201E-3</v>
      </c>
      <c r="W4">
        <v>54239.4</v>
      </c>
      <c r="X4">
        <f t="shared" ref="X4:X20" si="7">ROUND(W4/N4,2)</f>
        <v>0.89</v>
      </c>
      <c r="Y4" s="4">
        <f>X3-X4</f>
        <v>4.9999999999999933E-2</v>
      </c>
    </row>
    <row r="5" spans="1:25" x14ac:dyDescent="0.25">
      <c r="A5">
        <v>2021</v>
      </c>
      <c r="B5">
        <v>79891.8</v>
      </c>
      <c r="C5">
        <v>39067.9</v>
      </c>
      <c r="D5" s="2">
        <f t="shared" si="0"/>
        <v>489.01013620922294</v>
      </c>
      <c r="E5" s="2">
        <f t="shared" si="3"/>
        <v>69905.324999999997</v>
      </c>
      <c r="F5" s="3">
        <f t="shared" ref="F5:F20" si="8">F4*D5/D4</f>
        <v>62221.625833428043</v>
      </c>
      <c r="G5" s="3">
        <f>F5*0.97</f>
        <v>60354.977058425196</v>
      </c>
      <c r="I5">
        <f t="shared" si="1"/>
        <v>1.0183350112836071</v>
      </c>
      <c r="J5">
        <f t="shared" si="2"/>
        <v>0.9923333808976641</v>
      </c>
      <c r="N5">
        <v>62223.7</v>
      </c>
      <c r="O5">
        <f t="shared" si="4"/>
        <v>0.8901138790213764</v>
      </c>
      <c r="P5">
        <f t="shared" si="5"/>
        <v>0.77884964414370428</v>
      </c>
      <c r="Q5">
        <f t="shared" si="6"/>
        <v>1.0338523520011718</v>
      </c>
      <c r="S5">
        <v>60411.3</v>
      </c>
      <c r="T5">
        <f t="shared" ref="T5:T20" si="9">S5/N5</f>
        <v>0.97087283462732055</v>
      </c>
      <c r="U5" s="4">
        <f t="shared" ref="U5:U20" si="10">T4-T5</f>
        <v>9.5199677813144756E-3</v>
      </c>
      <c r="W5">
        <v>52731.9</v>
      </c>
      <c r="X5">
        <f t="shared" si="7"/>
        <v>0.85</v>
      </c>
      <c r="Y5" s="4">
        <f t="shared" ref="Y5:Y6" si="11">X4-X5</f>
        <v>4.0000000000000036E-2</v>
      </c>
    </row>
    <row r="6" spans="1:25" x14ac:dyDescent="0.25">
      <c r="A6">
        <v>2022</v>
      </c>
      <c r="B6">
        <v>79279.3</v>
      </c>
      <c r="C6">
        <v>39479.199999999997</v>
      </c>
      <c r="D6" s="2">
        <f t="shared" si="0"/>
        <v>497.97614257441728</v>
      </c>
      <c r="E6" s="2">
        <f t="shared" si="3"/>
        <v>69369.387499999997</v>
      </c>
      <c r="F6" s="3">
        <f t="shared" si="8"/>
        <v>63362.460045168322</v>
      </c>
      <c r="G6" s="3">
        <f>F6*0.96</f>
        <v>60827.961643361588</v>
      </c>
      <c r="I6">
        <f t="shared" si="1"/>
        <v>1.0145036176212889</v>
      </c>
      <c r="J6">
        <f t="shared" si="2"/>
        <v>0.99334883128382823</v>
      </c>
      <c r="N6">
        <v>63364.5</v>
      </c>
      <c r="O6">
        <f t="shared" si="4"/>
        <v>0.91343605996232857</v>
      </c>
      <c r="P6">
        <f t="shared" si="5"/>
        <v>0.79925655246703742</v>
      </c>
      <c r="Q6">
        <f t="shared" si="6"/>
        <v>1.0262013451206866</v>
      </c>
      <c r="S6">
        <v>60927.4</v>
      </c>
      <c r="T6">
        <f t="shared" si="9"/>
        <v>0.96153840083958686</v>
      </c>
      <c r="U6" s="4">
        <f t="shared" si="10"/>
        <v>9.3344337877336869E-3</v>
      </c>
      <c r="W6">
        <v>51100.4</v>
      </c>
      <c r="X6">
        <f t="shared" si="7"/>
        <v>0.81</v>
      </c>
      <c r="Y6" s="4">
        <f t="shared" si="11"/>
        <v>3.9999999999999925E-2</v>
      </c>
    </row>
    <row r="7" spans="1:25" x14ac:dyDescent="0.25">
      <c r="A7">
        <v>2023</v>
      </c>
      <c r="B7">
        <v>78752</v>
      </c>
      <c r="C7">
        <v>39785.4</v>
      </c>
      <c r="D7" s="2">
        <f t="shared" si="0"/>
        <v>505.19859813084111</v>
      </c>
      <c r="E7" s="2">
        <f t="shared" si="3"/>
        <v>68908</v>
      </c>
      <c r="F7" s="3">
        <f t="shared" si="8"/>
        <v>64281.444937207641</v>
      </c>
      <c r="G7" s="3">
        <f>F7*0.95</f>
        <v>61067.372690347256</v>
      </c>
      <c r="I7">
        <f t="shared" si="1"/>
        <v>1.0115038829853065</v>
      </c>
      <c r="J7">
        <f t="shared" si="2"/>
        <v>0.99522932750914261</v>
      </c>
      <c r="N7">
        <v>64283.6</v>
      </c>
      <c r="O7">
        <f t="shared" si="4"/>
        <v>0.9328902304521971</v>
      </c>
      <c r="P7">
        <f t="shared" si="5"/>
        <v>0.81627895164567243</v>
      </c>
      <c r="Q7">
        <f t="shared" si="6"/>
        <v>1.0212977912112107</v>
      </c>
      <c r="S7">
        <v>61222.400000000001</v>
      </c>
      <c r="T7">
        <f t="shared" si="9"/>
        <v>0.95237976715678652</v>
      </c>
      <c r="U7" s="4">
        <f t="shared" si="10"/>
        <v>9.1586336828003434E-3</v>
      </c>
      <c r="W7">
        <v>49448.9</v>
      </c>
      <c r="X7">
        <f t="shared" si="7"/>
        <v>0.77</v>
      </c>
      <c r="Y7" s="4">
        <f>X6-X7</f>
        <v>4.0000000000000036E-2</v>
      </c>
    </row>
    <row r="8" spans="1:25" x14ac:dyDescent="0.25">
      <c r="A8">
        <v>2024</v>
      </c>
      <c r="B8">
        <v>78376.3</v>
      </c>
      <c r="C8">
        <v>40051.1</v>
      </c>
      <c r="D8" s="2">
        <f t="shared" si="0"/>
        <v>511.01034368807916</v>
      </c>
      <c r="E8" s="2">
        <f t="shared" si="3"/>
        <v>68579.262499999997</v>
      </c>
      <c r="F8" s="3">
        <f t="shared" si="8"/>
        <v>65020.931157891697</v>
      </c>
      <c r="G8" s="3">
        <f>F8*0.94</f>
        <v>61119.675288418191</v>
      </c>
      <c r="I8">
        <f t="shared" si="1"/>
        <v>1.007815464246316</v>
      </c>
      <c r="J8">
        <f t="shared" si="2"/>
        <v>0.99709350913477679</v>
      </c>
      <c r="N8">
        <v>65023.1</v>
      </c>
      <c r="O8">
        <f t="shared" si="4"/>
        <v>0.94814522101342225</v>
      </c>
      <c r="P8">
        <f t="shared" si="5"/>
        <v>0.82962706838674438</v>
      </c>
      <c r="Q8">
        <f t="shared" si="6"/>
        <v>1.0163523960946945</v>
      </c>
      <c r="S8">
        <v>61342.5</v>
      </c>
      <c r="T8">
        <f t="shared" si="9"/>
        <v>0.94339550098349667</v>
      </c>
      <c r="U8" s="4">
        <f t="shared" si="10"/>
        <v>8.9842661732898454E-3</v>
      </c>
      <c r="W8">
        <v>47811.1</v>
      </c>
      <c r="X8">
        <f t="shared" si="7"/>
        <v>0.74</v>
      </c>
      <c r="Y8" s="4">
        <f>X7-X8</f>
        <v>3.0000000000000027E-2</v>
      </c>
    </row>
    <row r="9" spans="1:25" x14ac:dyDescent="0.25">
      <c r="A9">
        <v>2025</v>
      </c>
      <c r="B9">
        <v>78148.5</v>
      </c>
      <c r="C9">
        <v>40246.800000000003</v>
      </c>
      <c r="D9" s="2">
        <f t="shared" si="0"/>
        <v>515.00412675867096</v>
      </c>
      <c r="E9" s="2">
        <f t="shared" si="3"/>
        <v>68379.9375</v>
      </c>
      <c r="F9" s="3">
        <f t="shared" si="8"/>
        <v>65529.09992061837</v>
      </c>
      <c r="G9" s="3">
        <f>F9*0.993</f>
        <v>65070.396221174044</v>
      </c>
      <c r="I9">
        <f t="shared" si="1"/>
        <v>1.010153768773171</v>
      </c>
      <c r="J9">
        <f t="shared" si="2"/>
        <v>0.99623281316979861</v>
      </c>
      <c r="N9">
        <v>65531.3</v>
      </c>
      <c r="O9">
        <f t="shared" si="4"/>
        <v>0.95834103387415359</v>
      </c>
      <c r="P9">
        <f t="shared" si="5"/>
        <v>0.83854840463988434</v>
      </c>
      <c r="Q9">
        <f t="shared" si="6"/>
        <v>1.0107534295746738</v>
      </c>
      <c r="S9">
        <v>61244.2</v>
      </c>
      <c r="T9">
        <f t="shared" si="9"/>
        <v>0.93457935368289646</v>
      </c>
      <c r="U9" s="4">
        <f t="shared" si="10"/>
        <v>8.8161473006002078E-3</v>
      </c>
      <c r="W9">
        <v>46148.800000000003</v>
      </c>
      <c r="X9">
        <f t="shared" si="7"/>
        <v>0.7</v>
      </c>
      <c r="Y9" s="4">
        <f>X8-X9</f>
        <v>4.0000000000000036E-2</v>
      </c>
    </row>
    <row r="10" spans="1:25" x14ac:dyDescent="0.25">
      <c r="A10">
        <v>2026</v>
      </c>
      <c r="B10">
        <v>77854.100000000006</v>
      </c>
      <c r="C10">
        <v>40502.300000000003</v>
      </c>
      <c r="D10" s="2">
        <f t="shared" si="0"/>
        <v>520.23335957900736</v>
      </c>
      <c r="E10" s="2">
        <f t="shared" si="3"/>
        <v>68122.337500000009</v>
      </c>
      <c r="F10" s="3">
        <f t="shared" si="8"/>
        <v>66194.467249126348</v>
      </c>
      <c r="G10" s="3">
        <f>F10*0.92</f>
        <v>60898.909869196243</v>
      </c>
      <c r="I10">
        <f t="shared" si="1"/>
        <v>1.006920261924213</v>
      </c>
      <c r="J10">
        <f t="shared" si="2"/>
        <v>0.99701621366119431</v>
      </c>
      <c r="N10">
        <v>66196.7</v>
      </c>
      <c r="O10">
        <f>N10/E10</f>
        <v>0.97173265670750053</v>
      </c>
      <c r="P10">
        <f t="shared" si="5"/>
        <v>0.85026607461906301</v>
      </c>
      <c r="Q10">
        <f t="shared" si="6"/>
        <v>1.0139737550203924</v>
      </c>
      <c r="S10">
        <v>61293.2</v>
      </c>
      <c r="T10">
        <f t="shared" si="9"/>
        <v>0.92592531047620197</v>
      </c>
      <c r="U10" s="4">
        <f t="shared" si="10"/>
        <v>8.654043206694495E-3</v>
      </c>
      <c r="W10">
        <v>44727.5</v>
      </c>
      <c r="X10">
        <f t="shared" si="7"/>
        <v>0.68</v>
      </c>
      <c r="Y10" s="4">
        <f t="shared" ref="Y10:Y20" si="12">X9-X10</f>
        <v>1.9999999999999907E-2</v>
      </c>
    </row>
    <row r="11" spans="1:25" x14ac:dyDescent="0.25">
      <c r="A11">
        <v>2027</v>
      </c>
      <c r="B11">
        <v>77621.8</v>
      </c>
      <c r="C11">
        <v>40660.9</v>
      </c>
      <c r="D11" s="2">
        <f t="shared" si="0"/>
        <v>523.83351068900743</v>
      </c>
      <c r="E11" s="2">
        <f t="shared" si="3"/>
        <v>67919.074999999997</v>
      </c>
      <c r="F11" s="3">
        <f t="shared" si="8"/>
        <v>66652.550300424045</v>
      </c>
      <c r="G11" s="3">
        <f>F11*0.91</f>
        <v>60653.82077338588</v>
      </c>
      <c r="I11">
        <f t="shared" si="1"/>
        <v>1.0054474400587958</v>
      </c>
      <c r="J11">
        <f t="shared" si="2"/>
        <v>0.99843214148602599</v>
      </c>
      <c r="N11">
        <v>66654.7</v>
      </c>
      <c r="O11">
        <f t="shared" si="4"/>
        <v>0.98138409570507257</v>
      </c>
      <c r="P11">
        <f t="shared" si="5"/>
        <v>0.85871108374193839</v>
      </c>
      <c r="Q11">
        <f t="shared" si="6"/>
        <v>1.0099321957854888</v>
      </c>
      <c r="S11">
        <v>61151.1</v>
      </c>
      <c r="T11">
        <f t="shared" si="9"/>
        <v>0.91743117889661197</v>
      </c>
      <c r="U11" s="4">
        <f t="shared" si="10"/>
        <v>8.494131579590003E-3</v>
      </c>
      <c r="W11">
        <v>43282.3</v>
      </c>
      <c r="X11">
        <f t="shared" si="7"/>
        <v>0.65</v>
      </c>
      <c r="Y11" s="4">
        <f t="shared" si="12"/>
        <v>3.0000000000000027E-2</v>
      </c>
    </row>
    <row r="12" spans="1:25" x14ac:dyDescent="0.25">
      <c r="A12">
        <v>2028</v>
      </c>
      <c r="B12">
        <v>77500.100000000006</v>
      </c>
      <c r="C12">
        <v>40818.300000000003</v>
      </c>
      <c r="D12" s="2">
        <f t="shared" si="0"/>
        <v>526.68706233927435</v>
      </c>
      <c r="E12" s="2">
        <f t="shared" si="3"/>
        <v>67812.587500000009</v>
      </c>
      <c r="F12" s="3">
        <f t="shared" si="8"/>
        <v>67015.636072951471</v>
      </c>
      <c r="G12" s="3">
        <f>F12*0.9</f>
        <v>60314.072465656325</v>
      </c>
      <c r="I12">
        <f t="shared" si="1"/>
        <v>1.003922776494369</v>
      </c>
      <c r="J12">
        <f t="shared" si="2"/>
        <v>0.99972129068220539</v>
      </c>
      <c r="N12">
        <v>67017.899999999994</v>
      </c>
      <c r="O12">
        <f t="shared" si="4"/>
        <v>0.98828112111191724</v>
      </c>
      <c r="P12">
        <f t="shared" si="5"/>
        <v>0.86474598097292765</v>
      </c>
      <c r="Q12">
        <f t="shared" si="6"/>
        <v>1.0070278552882901</v>
      </c>
      <c r="S12">
        <v>60925.3</v>
      </c>
      <c r="T12">
        <f t="shared" si="9"/>
        <v>0.90908995954812089</v>
      </c>
      <c r="U12" s="4">
        <f t="shared" si="10"/>
        <v>8.3412193484910802E-3</v>
      </c>
      <c r="W12">
        <v>41886.199999999997</v>
      </c>
      <c r="X12">
        <f t="shared" si="7"/>
        <v>0.63</v>
      </c>
      <c r="Y12" s="4">
        <f t="shared" si="12"/>
        <v>2.0000000000000018E-2</v>
      </c>
    </row>
    <row r="13" spans="1:25" x14ac:dyDescent="0.25">
      <c r="A13">
        <v>2029</v>
      </c>
      <c r="B13">
        <v>77478.5</v>
      </c>
      <c r="C13">
        <v>40967</v>
      </c>
      <c r="D13" s="2">
        <f t="shared" si="0"/>
        <v>528.75313796730711</v>
      </c>
      <c r="E13" s="2">
        <f t="shared" si="3"/>
        <v>67793.6875</v>
      </c>
      <c r="F13" s="3">
        <f t="shared" si="8"/>
        <v>67278.523434893621</v>
      </c>
      <c r="G13" s="3">
        <f>F13*0.89</f>
        <v>59877.88585705532</v>
      </c>
      <c r="I13">
        <f t="shared" si="1"/>
        <v>1.0048767586279583</v>
      </c>
      <c r="J13">
        <f t="shared" si="2"/>
        <v>0.9992230102544577</v>
      </c>
      <c r="N13">
        <v>67280.7</v>
      </c>
      <c r="O13">
        <f t="shared" si="4"/>
        <v>0.99243310817102248</v>
      </c>
      <c r="P13">
        <f t="shared" si="5"/>
        <v>0.86837896964964467</v>
      </c>
      <c r="Q13">
        <f t="shared" si="6"/>
        <v>1.0042012206551449</v>
      </c>
      <c r="S13">
        <v>60613.3</v>
      </c>
      <c r="T13">
        <f t="shared" si="9"/>
        <v>0.90090174448244453</v>
      </c>
      <c r="U13" s="4">
        <f t="shared" si="10"/>
        <v>8.1882150656763519E-3</v>
      </c>
      <c r="W13">
        <v>40530.6</v>
      </c>
      <c r="X13">
        <f t="shared" si="7"/>
        <v>0.6</v>
      </c>
      <c r="Y13" s="4">
        <f t="shared" si="12"/>
        <v>3.0000000000000027E-2</v>
      </c>
    </row>
    <row r="14" spans="1:25" x14ac:dyDescent="0.25">
      <c r="A14">
        <v>2030</v>
      </c>
      <c r="B14">
        <v>77418.3</v>
      </c>
      <c r="C14">
        <v>41134.800000000003</v>
      </c>
      <c r="D14" s="2">
        <f t="shared" si="0"/>
        <v>531.33173939494918</v>
      </c>
      <c r="E14" s="2">
        <f t="shared" si="3"/>
        <v>67741.012499999997</v>
      </c>
      <c r="F14" s="3">
        <f t="shared" si="8"/>
        <v>67606.624554531038</v>
      </c>
      <c r="G14" s="3">
        <f>F14*0.88</f>
        <v>59493.829607987311</v>
      </c>
      <c r="I14">
        <f t="shared" si="1"/>
        <v>1.0088877378090757</v>
      </c>
      <c r="J14">
        <f t="shared" si="2"/>
        <v>0.99787001264558883</v>
      </c>
      <c r="N14">
        <v>67608.800000000003</v>
      </c>
      <c r="O14">
        <f t="shared" si="4"/>
        <v>0.99804826507427835</v>
      </c>
      <c r="P14">
        <f t="shared" si="5"/>
        <v>0.8732922319399935</v>
      </c>
      <c r="Q14">
        <f t="shared" si="6"/>
        <v>1.0056579701513628</v>
      </c>
      <c r="S14">
        <v>60365</v>
      </c>
      <c r="T14">
        <f t="shared" si="9"/>
        <v>0.89285714285714279</v>
      </c>
      <c r="U14" s="4">
        <f t="shared" si="10"/>
        <v>8.0446016253017394E-3</v>
      </c>
      <c r="W14">
        <v>39307.5</v>
      </c>
      <c r="X14">
        <f t="shared" si="7"/>
        <v>0.57999999999999996</v>
      </c>
      <c r="Y14" s="4">
        <f t="shared" si="12"/>
        <v>2.0000000000000018E-2</v>
      </c>
    </row>
    <row r="15" spans="1:25" x14ac:dyDescent="0.25">
      <c r="A15">
        <v>2031</v>
      </c>
      <c r="B15">
        <v>77253.399999999994</v>
      </c>
      <c r="C15">
        <v>41412</v>
      </c>
      <c r="D15" s="2">
        <f t="shared" si="0"/>
        <v>536.0540765843316</v>
      </c>
      <c r="E15" s="2">
        <f t="shared" si="3"/>
        <v>67596.724999999991</v>
      </c>
      <c r="F15" s="3">
        <f t="shared" si="8"/>
        <v>68207.494507728334</v>
      </c>
      <c r="G15" s="3">
        <f>F15*0.87</f>
        <v>59340.520221723651</v>
      </c>
      <c r="I15">
        <f t="shared" si="1"/>
        <v>1.0064794185903463</v>
      </c>
      <c r="J15">
        <f t="shared" si="2"/>
        <v>0.99856705335946394</v>
      </c>
      <c r="N15">
        <v>68209.7</v>
      </c>
      <c r="O15">
        <f t="shared" si="4"/>
        <v>1.009068116835542</v>
      </c>
      <c r="P15">
        <f t="shared" si="5"/>
        <v>0.88293460223109921</v>
      </c>
      <c r="Q15">
        <f t="shared" si="6"/>
        <v>1.0110414016504938</v>
      </c>
      <c r="S15">
        <v>60362.6</v>
      </c>
      <c r="T15">
        <f t="shared" si="9"/>
        <v>0.88495624522611893</v>
      </c>
      <c r="U15" s="4">
        <f t="shared" si="10"/>
        <v>7.9008976310238621E-3</v>
      </c>
      <c r="W15">
        <v>38320.1</v>
      </c>
      <c r="X15">
        <f t="shared" si="7"/>
        <v>0.56000000000000005</v>
      </c>
      <c r="Y15" s="4">
        <f t="shared" si="12"/>
        <v>1.9999999999999907E-2</v>
      </c>
    </row>
    <row r="16" spans="1:25" x14ac:dyDescent="0.25">
      <c r="A16">
        <v>2032</v>
      </c>
      <c r="B16">
        <v>77142.7</v>
      </c>
      <c r="C16">
        <v>41620.6</v>
      </c>
      <c r="D16" s="2">
        <f t="shared" si="0"/>
        <v>539.52739533358306</v>
      </c>
      <c r="E16" s="2">
        <f t="shared" si="3"/>
        <v>67499.862500000003</v>
      </c>
      <c r="F16" s="3">
        <f t="shared" si="8"/>
        <v>68649.439415642657</v>
      </c>
      <c r="G16" s="3">
        <f>F16*0.86</f>
        <v>59038.517897452686</v>
      </c>
      <c r="I16">
        <f t="shared" si="1"/>
        <v>1.0070200635936535</v>
      </c>
      <c r="J16">
        <f t="shared" si="2"/>
        <v>0.99783647707430512</v>
      </c>
      <c r="N16">
        <v>68651.7</v>
      </c>
      <c r="O16">
        <f t="shared" si="4"/>
        <v>1.0170642940198582</v>
      </c>
      <c r="P16">
        <f t="shared" si="5"/>
        <v>0.88993125726737587</v>
      </c>
      <c r="Q16">
        <f t="shared" si="6"/>
        <v>1.0079243185379718</v>
      </c>
      <c r="S16">
        <v>60220.800000000003</v>
      </c>
      <c r="T16">
        <f t="shared" si="9"/>
        <v>0.87719313578542124</v>
      </c>
      <c r="U16" s="4">
        <f t="shared" si="10"/>
        <v>7.7631094406976908E-3</v>
      </c>
      <c r="W16">
        <v>37310.699999999997</v>
      </c>
      <c r="X16">
        <f t="shared" si="7"/>
        <v>0.54</v>
      </c>
      <c r="Y16" s="4">
        <f t="shared" si="12"/>
        <v>2.0000000000000018E-2</v>
      </c>
    </row>
    <row r="17" spans="1:26" x14ac:dyDescent="0.25">
      <c r="A17">
        <v>2033</v>
      </c>
      <c r="B17">
        <v>76975.8</v>
      </c>
      <c r="C17">
        <v>41822.1</v>
      </c>
      <c r="D17" s="2">
        <f t="shared" si="0"/>
        <v>543.31491195934302</v>
      </c>
      <c r="E17" s="2">
        <f t="shared" si="3"/>
        <v>67353.824999999997</v>
      </c>
      <c r="F17" s="3">
        <f t="shared" si="8"/>
        <v>69131.362846009128</v>
      </c>
      <c r="G17" s="3">
        <f>F17*0.85</f>
        <v>58761.658419107756</v>
      </c>
      <c r="I17">
        <f t="shared" si="1"/>
        <v>1.0098666617757159</v>
      </c>
      <c r="J17">
        <f t="shared" si="2"/>
        <v>0.995090664858306</v>
      </c>
      <c r="N17">
        <v>69133.600000000006</v>
      </c>
      <c r="O17">
        <f t="shared" si="4"/>
        <v>1.0264242602406026</v>
      </c>
      <c r="P17">
        <f t="shared" si="5"/>
        <v>0.89812122771052727</v>
      </c>
      <c r="Q17">
        <f t="shared" si="6"/>
        <v>1.0092029248060119</v>
      </c>
      <c r="S17">
        <v>60116.2</v>
      </c>
      <c r="T17">
        <f t="shared" si="9"/>
        <v>0.86956559473251782</v>
      </c>
      <c r="U17" s="4">
        <f t="shared" si="10"/>
        <v>7.6275410529034193E-3</v>
      </c>
      <c r="W17">
        <v>36386.1</v>
      </c>
      <c r="X17">
        <f t="shared" si="7"/>
        <v>0.53</v>
      </c>
      <c r="Y17" s="4">
        <f t="shared" si="12"/>
        <v>1.0000000000000009E-2</v>
      </c>
    </row>
    <row r="18" spans="1:26" x14ac:dyDescent="0.25">
      <c r="A18">
        <v>2034</v>
      </c>
      <c r="B18">
        <v>76597.899999999994</v>
      </c>
      <c r="C18">
        <v>42027.4</v>
      </c>
      <c r="D18" s="2">
        <f t="shared" si="0"/>
        <v>548.67561643334875</v>
      </c>
      <c r="E18" s="2">
        <f t="shared" si="3"/>
        <v>67023.162499999991</v>
      </c>
      <c r="F18" s="3">
        <f t="shared" si="8"/>
        <v>69813.458621304992</v>
      </c>
      <c r="G18" s="3">
        <f>F18*0.84</f>
        <v>58643.305241896189</v>
      </c>
      <c r="I18">
        <f t="shared" si="1"/>
        <v>1.0111435738364203</v>
      </c>
      <c r="J18">
        <f t="shared" si="2"/>
        <v>0.99378442489937724</v>
      </c>
      <c r="N18">
        <v>69815.8</v>
      </c>
      <c r="O18">
        <f t="shared" si="4"/>
        <v>1.0416667521470657</v>
      </c>
      <c r="P18">
        <f t="shared" si="5"/>
        <v>0.91145840812868251</v>
      </c>
      <c r="Q18">
        <f t="shared" si="6"/>
        <v>1.014850089282662</v>
      </c>
      <c r="S18">
        <v>60186</v>
      </c>
      <c r="T18">
        <f t="shared" si="9"/>
        <v>0.86206847160671363</v>
      </c>
      <c r="U18" s="4">
        <f t="shared" si="10"/>
        <v>7.4971231258041948E-3</v>
      </c>
      <c r="W18">
        <v>35620.300000000003</v>
      </c>
      <c r="X18">
        <f t="shared" si="7"/>
        <v>0.51</v>
      </c>
      <c r="Y18" s="4">
        <f t="shared" si="12"/>
        <v>2.0000000000000018E-2</v>
      </c>
    </row>
    <row r="19" spans="1:26" x14ac:dyDescent="0.25">
      <c r="A19">
        <v>2035</v>
      </c>
      <c r="B19">
        <v>76121.8</v>
      </c>
      <c r="C19">
        <v>42231.6</v>
      </c>
      <c r="D19" s="2">
        <f t="shared" si="0"/>
        <v>554.78982367731714</v>
      </c>
      <c r="E19" s="2">
        <f t="shared" si="3"/>
        <v>66606.574999999997</v>
      </c>
      <c r="F19" s="3">
        <f t="shared" si="8"/>
        <v>70591.43005222737</v>
      </c>
      <c r="G19" s="3">
        <f>F19*0.83</f>
        <v>58590.886943348713</v>
      </c>
      <c r="I19">
        <f t="shared" si="1"/>
        <v>1.0153835544135885</v>
      </c>
      <c r="J19">
        <f t="shared" si="2"/>
        <v>0.99178027844848671</v>
      </c>
      <c r="N19">
        <v>70593.8</v>
      </c>
      <c r="O19">
        <f t="shared" si="4"/>
        <v>1.0598623334107782</v>
      </c>
      <c r="P19">
        <f t="shared" si="5"/>
        <v>0.92737954173443082</v>
      </c>
      <c r="Q19">
        <f t="shared" si="6"/>
        <v>1.0174677565797392</v>
      </c>
      <c r="S19">
        <v>60336.5</v>
      </c>
      <c r="T19">
        <f t="shared" si="9"/>
        <v>0.85469970450662802</v>
      </c>
      <c r="U19" s="4">
        <f t="shared" si="10"/>
        <v>7.3687671000856048E-3</v>
      </c>
      <c r="W19">
        <v>34947.4</v>
      </c>
      <c r="X19">
        <f t="shared" si="7"/>
        <v>0.5</v>
      </c>
      <c r="Y19" s="4">
        <f t="shared" si="12"/>
        <v>1.0000000000000009E-2</v>
      </c>
    </row>
    <row r="20" spans="1:26" x14ac:dyDescent="0.25">
      <c r="A20">
        <v>2036</v>
      </c>
      <c r="B20">
        <v>75496.100000000006</v>
      </c>
      <c r="C20">
        <v>42528.800000000003</v>
      </c>
      <c r="D20" s="2">
        <f t="shared" si="0"/>
        <v>563.3244631179623</v>
      </c>
      <c r="E20" s="2">
        <f t="shared" si="3"/>
        <v>66059.087500000009</v>
      </c>
      <c r="F20" s="3">
        <f t="shared" si="8"/>
        <v>71677.37715756883</v>
      </c>
      <c r="G20" s="3">
        <f>F20*0.82</f>
        <v>58775.449269206438</v>
      </c>
      <c r="I20">
        <f>D21/D20</f>
        <v>0</v>
      </c>
      <c r="J20">
        <f t="shared" si="2"/>
        <v>0</v>
      </c>
      <c r="N20">
        <v>71679.899999999994</v>
      </c>
      <c r="O20">
        <f>N20/E20</f>
        <v>1.08508764974993</v>
      </c>
      <c r="P20">
        <f t="shared" si="5"/>
        <v>0.94945169353118886</v>
      </c>
      <c r="Q20">
        <f t="shared" si="6"/>
        <v>1.0238005593216748</v>
      </c>
      <c r="S20">
        <v>60745.5</v>
      </c>
      <c r="T20">
        <f t="shared" si="9"/>
        <v>0.84745514432916347</v>
      </c>
      <c r="U20" s="4">
        <f t="shared" si="10"/>
        <v>7.2445601774645541E-3</v>
      </c>
      <c r="W20">
        <v>34461.4</v>
      </c>
      <c r="X20">
        <f t="shared" si="7"/>
        <v>0.48</v>
      </c>
      <c r="Y20" s="4">
        <f t="shared" si="12"/>
        <v>2.0000000000000018E-2</v>
      </c>
    </row>
    <row r="22" spans="1:26" x14ac:dyDescent="0.25">
      <c r="A22" t="s">
        <v>7</v>
      </c>
      <c r="B22" s="5">
        <v>7.0000000000000007E-2</v>
      </c>
    </row>
    <row r="23" spans="1:26" x14ac:dyDescent="0.25">
      <c r="A23" t="s">
        <v>8</v>
      </c>
      <c r="B23" s="6">
        <v>5.5E-2</v>
      </c>
      <c r="G23" t="s">
        <v>18</v>
      </c>
      <c r="H23" t="s">
        <v>19</v>
      </c>
      <c r="T23" s="8"/>
      <c r="U23" s="8" t="s">
        <v>11</v>
      </c>
      <c r="V23" s="8" t="s">
        <v>12</v>
      </c>
      <c r="W23" s="8" t="s">
        <v>13</v>
      </c>
      <c r="X23" s="8" t="s">
        <v>14</v>
      </c>
      <c r="Y23" s="8" t="s">
        <v>15</v>
      </c>
    </row>
    <row r="24" spans="1:26" x14ac:dyDescent="0.25">
      <c r="A24" t="s">
        <v>9</v>
      </c>
      <c r="B24" s="5">
        <v>0.2</v>
      </c>
      <c r="E24">
        <v>2018</v>
      </c>
      <c r="F24" s="2">
        <f>1000*G24/H24</f>
        <v>661.91078201191976</v>
      </c>
      <c r="G24">
        <f>C2+(B2-B2*(100%-$B$23-$B$22))</f>
        <v>47645</v>
      </c>
      <c r="H24">
        <f>B2*(100%-$B$23-$B$22)</f>
        <v>71981</v>
      </c>
      <c r="I24" s="5">
        <v>1</v>
      </c>
      <c r="L24" s="5">
        <v>1</v>
      </c>
      <c r="T24">
        <v>2018</v>
      </c>
      <c r="U24" s="2">
        <f>(1000*(C2+(B2*($B$22+$B$23)))/(B2*(100%-$B$22-$B$23)))</f>
        <v>661.91078201191999</v>
      </c>
      <c r="W24" s="4">
        <v>1</v>
      </c>
      <c r="Y24" s="5">
        <v>1</v>
      </c>
    </row>
    <row r="25" spans="1:26" x14ac:dyDescent="0.25">
      <c r="A25" t="s">
        <v>10</v>
      </c>
      <c r="B25" s="5">
        <v>1.01</v>
      </c>
      <c r="E25">
        <v>2019</v>
      </c>
      <c r="F25" s="2">
        <f>1000*G25/H25</f>
        <v>606.71153081817977</v>
      </c>
      <c r="G25">
        <f>C3+(B3-B3*(100%-$B$23-$B$22))</f>
        <v>48122.675000000003</v>
      </c>
      <c r="H25">
        <f t="shared" ref="H25:H42" si="13">B3*(100%-$B$23-$B$22)+B3*($B$26-$B$27)</f>
        <v>79317.225000000006</v>
      </c>
      <c r="I25" s="7">
        <f>I24*$B$25</f>
        <v>1.01</v>
      </c>
      <c r="J25" s="4">
        <f>I25/(F25/$F$24)</f>
        <v>1.10189085895647</v>
      </c>
      <c r="K25" s="4"/>
      <c r="L25" s="5">
        <f>L24+$B$25</f>
        <v>2.0099999999999998</v>
      </c>
      <c r="M25" s="4">
        <f>$I$24*B25</f>
        <v>1.01</v>
      </c>
      <c r="N25" s="5">
        <f t="shared" ref="N25:N42" si="14">$L$24+$B$25*(E25-$E$24)</f>
        <v>2.0099999999999998</v>
      </c>
      <c r="O25">
        <f>(1000*C2*(100%+B23+B22))/(B2*(100%-B23-B22))</f>
        <v>583.93534404912407</v>
      </c>
      <c r="R25">
        <f>B2*B22</f>
        <v>5758.4800000000005</v>
      </c>
      <c r="T25">
        <v>2019</v>
      </c>
      <c r="U25" s="2">
        <f>(1000*(C3+(B3*($B$22+$B$23)))/(B3*((100%-$B$22-$B$23)+($B$26-$B$27))))</f>
        <v>606.71153081817988</v>
      </c>
      <c r="V25">
        <f t="shared" ref="V25:V42" si="15">U25/$U$24</f>
        <v>0.91660620631385026</v>
      </c>
      <c r="W25" s="4">
        <f>$B$25*W24</f>
        <v>1.01</v>
      </c>
      <c r="X25" s="4">
        <f>W25/V25</f>
        <v>1.1018908589564702</v>
      </c>
      <c r="Y25" s="5">
        <v>1</v>
      </c>
      <c r="Z25" s="7">
        <f>X25/Y25</f>
        <v>1.1018908589564702</v>
      </c>
    </row>
    <row r="26" spans="1:26" x14ac:dyDescent="0.25">
      <c r="A26" t="s">
        <v>16</v>
      </c>
      <c r="B26" s="5">
        <v>0.2</v>
      </c>
      <c r="E26">
        <v>2020</v>
      </c>
      <c r="F26" s="2">
        <f>1000*G26/H26</f>
        <v>617.86026904036362</v>
      </c>
      <c r="G26">
        <f t="shared" ref="G26" si="16">C4+(B4-B4*(100%-$B$23-$B$22))</f>
        <v>48577.2</v>
      </c>
      <c r="H26">
        <f t="shared" si="13"/>
        <v>78621.66</v>
      </c>
      <c r="I26" s="7">
        <f>I25*$B$25</f>
        <v>1.0201</v>
      </c>
      <c r="J26" s="4">
        <f t="shared" ref="J26:J42" si="17">I26/(F26/$F$24)</f>
        <v>1.0928283020675162</v>
      </c>
      <c r="K26" s="4"/>
      <c r="L26" s="5">
        <f t="shared" ref="L26:L42" si="18">L25+$B$25</f>
        <v>3.0199999999999996</v>
      </c>
      <c r="M26" s="4">
        <f>$I$24*$B$25*$B$25</f>
        <v>1.0201</v>
      </c>
      <c r="N26" s="5">
        <f t="shared" si="14"/>
        <v>3.02</v>
      </c>
      <c r="P26">
        <f>C2+R27</f>
        <v>47645</v>
      </c>
      <c r="R26">
        <f>B2*B23</f>
        <v>4524.5200000000004</v>
      </c>
      <c r="T26">
        <v>2020</v>
      </c>
      <c r="U26" s="2">
        <f t="shared" ref="U26:U42" si="19">(1000*(C4+(B4*($B$22+$B$23)))/(B4*((100%-$B$22-$B$23)+($B$26-$B$27))))</f>
        <v>617.86026904036373</v>
      </c>
      <c r="V26">
        <f t="shared" si="15"/>
        <v>0.93344947058021643</v>
      </c>
      <c r="W26" s="4">
        <f t="shared" ref="W26:W42" si="20">$B$25*W25</f>
        <v>1.0201</v>
      </c>
      <c r="X26" s="4">
        <f t="shared" ref="X26:X42" si="21">W26/V26</f>
        <v>1.0928283020675165</v>
      </c>
      <c r="Y26" s="5">
        <v>1</v>
      </c>
      <c r="Z26" s="7">
        <f t="shared" ref="Z26:Z42" si="22">X26/Y26</f>
        <v>1.0928283020675165</v>
      </c>
    </row>
    <row r="27" spans="1:26" x14ac:dyDescent="0.25">
      <c r="A27" t="s">
        <v>17</v>
      </c>
      <c r="B27" s="5">
        <v>0.1</v>
      </c>
      <c r="E27">
        <v>2021</v>
      </c>
      <c r="F27" s="2">
        <f t="shared" ref="F27:F42" si="23">1000*G27/H27</f>
        <v>629.75398585561334</v>
      </c>
      <c r="G27">
        <f t="shared" ref="G27:G42" si="24">C5+(B5-B5*(100%-$B$23-$B$22))</f>
        <v>49054.375000000007</v>
      </c>
      <c r="H27">
        <f t="shared" si="13"/>
        <v>77894.505000000005</v>
      </c>
      <c r="I27" s="7">
        <f t="shared" ref="I27:I42" si="25">I26*$B$25</f>
        <v>1.0303009999999999</v>
      </c>
      <c r="J27" s="4">
        <f t="shared" si="17"/>
        <v>1.0829107174146901</v>
      </c>
      <c r="K27" s="4"/>
      <c r="L27" s="5">
        <f t="shared" si="18"/>
        <v>4.0299999999999994</v>
      </c>
      <c r="M27" s="4">
        <f t="shared" ref="M27:M42" si="26">$I$24+(E27-$E$24)%</f>
        <v>1.03</v>
      </c>
      <c r="N27" s="5">
        <f t="shared" si="14"/>
        <v>4.03</v>
      </c>
      <c r="P27">
        <f>B2-R27</f>
        <v>71981</v>
      </c>
      <c r="R27">
        <f>SUM(R25:R26)</f>
        <v>10283</v>
      </c>
      <c r="T27">
        <v>2021</v>
      </c>
      <c r="U27" s="2">
        <f t="shared" si="19"/>
        <v>629.75398585561334</v>
      </c>
      <c r="V27">
        <f t="shared" si="15"/>
        <v>0.9514182318369796</v>
      </c>
      <c r="W27" s="4">
        <f t="shared" si="20"/>
        <v>1.0303009999999999</v>
      </c>
      <c r="X27" s="4">
        <f t="shared" si="21"/>
        <v>1.0829107174146906</v>
      </c>
      <c r="Y27" s="5">
        <v>1</v>
      </c>
      <c r="Z27" s="7">
        <f t="shared" si="22"/>
        <v>1.0829107174146906</v>
      </c>
    </row>
    <row r="28" spans="1:26" x14ac:dyDescent="0.25">
      <c r="E28">
        <v>2022</v>
      </c>
      <c r="F28" s="2">
        <f t="shared" si="23"/>
        <v>638.94988981991514</v>
      </c>
      <c r="G28">
        <f t="shared" si="24"/>
        <v>49389.112500000003</v>
      </c>
      <c r="H28">
        <f t="shared" si="13"/>
        <v>77297.317500000005</v>
      </c>
      <c r="I28" s="7">
        <f t="shared" si="25"/>
        <v>1.04060401</v>
      </c>
      <c r="J28" s="4">
        <f t="shared" si="17"/>
        <v>1.0779984862630947</v>
      </c>
      <c r="K28" s="4"/>
      <c r="L28" s="5">
        <f t="shared" si="18"/>
        <v>5.0399999999999991</v>
      </c>
      <c r="M28" s="4">
        <f t="shared" si="26"/>
        <v>1.04</v>
      </c>
      <c r="N28" s="5">
        <f t="shared" si="14"/>
        <v>5.04</v>
      </c>
      <c r="T28">
        <v>2022</v>
      </c>
      <c r="U28" s="2">
        <f t="shared" si="19"/>
        <v>638.94988981991514</v>
      </c>
      <c r="V28">
        <f t="shared" si="15"/>
        <v>0.96531119779887287</v>
      </c>
      <c r="W28" s="4">
        <f t="shared" si="20"/>
        <v>1.04060401</v>
      </c>
      <c r="X28" s="4">
        <f t="shared" si="21"/>
        <v>1.0779984862630949</v>
      </c>
      <c r="Y28" s="5">
        <v>1</v>
      </c>
      <c r="Z28" s="7">
        <f t="shared" si="22"/>
        <v>1.0779984862630949</v>
      </c>
    </row>
    <row r="29" spans="1:26" x14ac:dyDescent="0.25">
      <c r="E29">
        <v>2023</v>
      </c>
      <c r="F29" s="2">
        <f t="shared" si="23"/>
        <v>646.3575365444525</v>
      </c>
      <c r="G29">
        <f t="shared" si="24"/>
        <v>49629.4</v>
      </c>
      <c r="H29">
        <f t="shared" si="13"/>
        <v>76783.199999999997</v>
      </c>
      <c r="I29" s="7">
        <f t="shared" si="25"/>
        <v>1.0510100500999999</v>
      </c>
      <c r="J29" s="4">
        <f t="shared" si="17"/>
        <v>1.0763004139833892</v>
      </c>
      <c r="K29" s="4"/>
      <c r="L29" s="5">
        <f t="shared" si="18"/>
        <v>6.0499999999999989</v>
      </c>
      <c r="M29" s="4">
        <f t="shared" si="26"/>
        <v>1.05</v>
      </c>
      <c r="N29" s="5">
        <f t="shared" si="14"/>
        <v>6.05</v>
      </c>
      <c r="T29">
        <v>2023</v>
      </c>
      <c r="U29" s="2">
        <f t="shared" si="19"/>
        <v>646.35753654445261</v>
      </c>
      <c r="V29">
        <f t="shared" si="15"/>
        <v>0.97650250473305134</v>
      </c>
      <c r="W29" s="4">
        <f t="shared" si="20"/>
        <v>1.0510100500999999</v>
      </c>
      <c r="X29" s="4">
        <f t="shared" si="21"/>
        <v>1.0763004139833896</v>
      </c>
      <c r="Y29" s="5">
        <v>1</v>
      </c>
      <c r="Z29" s="7">
        <f t="shared" si="22"/>
        <v>1.0763004139833896</v>
      </c>
    </row>
    <row r="30" spans="1:26" x14ac:dyDescent="0.25">
      <c r="E30">
        <v>2024</v>
      </c>
      <c r="F30" s="2">
        <f t="shared" si="23"/>
        <v>652.31830121854284</v>
      </c>
      <c r="G30">
        <f t="shared" si="24"/>
        <v>49848.137500000004</v>
      </c>
      <c r="H30">
        <f t="shared" si="13"/>
        <v>76416.892500000002</v>
      </c>
      <c r="I30" s="7">
        <f t="shared" si="25"/>
        <v>1.0615201506009999</v>
      </c>
      <c r="J30" s="4">
        <f t="shared" si="17"/>
        <v>1.0771300325212241</v>
      </c>
      <c r="K30" s="4"/>
      <c r="L30" s="5">
        <f t="shared" si="18"/>
        <v>7.0599999999999987</v>
      </c>
      <c r="M30" s="4">
        <f t="shared" si="26"/>
        <v>1.06</v>
      </c>
      <c r="N30" s="5">
        <f t="shared" si="14"/>
        <v>7.0600000000000005</v>
      </c>
      <c r="T30">
        <v>2024</v>
      </c>
      <c r="U30" s="2">
        <f t="shared" si="19"/>
        <v>652.31830121854284</v>
      </c>
      <c r="V30">
        <f t="shared" si="15"/>
        <v>0.98550789463767274</v>
      </c>
      <c r="W30" s="4">
        <f t="shared" si="20"/>
        <v>1.0615201506009999</v>
      </c>
      <c r="X30" s="4">
        <f>W30/V30</f>
        <v>1.0771300325212245</v>
      </c>
      <c r="Y30" s="5">
        <v>1</v>
      </c>
      <c r="Z30" s="7">
        <f t="shared" si="22"/>
        <v>1.0771300325212245</v>
      </c>
    </row>
    <row r="31" spans="1:26" x14ac:dyDescent="0.25">
      <c r="E31">
        <v>2025</v>
      </c>
      <c r="F31" s="2">
        <f t="shared" si="23"/>
        <v>656.41448898325223</v>
      </c>
      <c r="G31">
        <f t="shared" si="24"/>
        <v>50015.362500000003</v>
      </c>
      <c r="H31">
        <f t="shared" si="13"/>
        <v>76194.787500000006</v>
      </c>
      <c r="I31" s="7">
        <f t="shared" si="25"/>
        <v>1.0721353521070098</v>
      </c>
      <c r="J31" s="4">
        <f t="shared" si="17"/>
        <v>1.0811125611121024</v>
      </c>
      <c r="K31" s="4"/>
      <c r="L31" s="5">
        <f t="shared" si="18"/>
        <v>8.0699999999999985</v>
      </c>
      <c r="M31" s="4">
        <f t="shared" si="26"/>
        <v>1.07</v>
      </c>
      <c r="N31" s="5">
        <f t="shared" si="14"/>
        <v>8.07</v>
      </c>
      <c r="T31">
        <v>2025</v>
      </c>
      <c r="U31" s="2">
        <f t="shared" si="19"/>
        <v>656.41448898325234</v>
      </c>
      <c r="V31">
        <f t="shared" si="15"/>
        <v>0.99169632346528436</v>
      </c>
      <c r="W31" s="4">
        <f t="shared" si="20"/>
        <v>1.0721353521070098</v>
      </c>
      <c r="X31" s="4">
        <f t="shared" si="21"/>
        <v>1.0811125611121026</v>
      </c>
      <c r="Y31" s="5">
        <v>1</v>
      </c>
      <c r="Z31" s="7">
        <f t="shared" si="22"/>
        <v>1.0811125611121026</v>
      </c>
    </row>
    <row r="32" spans="1:26" x14ac:dyDescent="0.25">
      <c r="E32">
        <v>2026</v>
      </c>
      <c r="F32" s="2">
        <f t="shared" si="23"/>
        <v>661.77780469641777</v>
      </c>
      <c r="G32">
        <f t="shared" si="24"/>
        <v>50234.0625</v>
      </c>
      <c r="H32">
        <f t="shared" si="13"/>
        <v>75907.747500000012</v>
      </c>
      <c r="I32" s="7">
        <f t="shared" si="25"/>
        <v>1.08285670562808</v>
      </c>
      <c r="J32" s="4">
        <f t="shared" si="17"/>
        <v>1.0830742943365042</v>
      </c>
      <c r="K32" s="4"/>
      <c r="L32" s="5">
        <f t="shared" si="18"/>
        <v>9.0799999999999983</v>
      </c>
      <c r="M32" s="4">
        <f t="shared" si="26"/>
        <v>1.08</v>
      </c>
      <c r="N32" s="5">
        <f t="shared" si="14"/>
        <v>9.08</v>
      </c>
      <c r="T32">
        <v>2026</v>
      </c>
      <c r="U32" s="2">
        <f t="shared" si="19"/>
        <v>661.77780469641789</v>
      </c>
      <c r="V32">
        <f t="shared" si="15"/>
        <v>0.99979910084694812</v>
      </c>
      <c r="W32" s="4">
        <f t="shared" si="20"/>
        <v>1.08285670562808</v>
      </c>
      <c r="X32" s="4">
        <f t="shared" si="21"/>
        <v>1.0830742943365044</v>
      </c>
      <c r="Y32" s="5">
        <v>1</v>
      </c>
      <c r="Z32" s="7">
        <f t="shared" si="22"/>
        <v>1.0830742943365044</v>
      </c>
    </row>
    <row r="33" spans="5:26" x14ac:dyDescent="0.25">
      <c r="E33">
        <v>2027</v>
      </c>
      <c r="F33" s="2">
        <f t="shared" si="23"/>
        <v>665.47026737334102</v>
      </c>
      <c r="G33">
        <f t="shared" si="24"/>
        <v>50363.625000000007</v>
      </c>
      <c r="H33">
        <f t="shared" si="13"/>
        <v>75681.255000000005</v>
      </c>
      <c r="I33" s="7">
        <f t="shared" si="25"/>
        <v>1.0936852726843609</v>
      </c>
      <c r="J33" s="4">
        <f t="shared" si="17"/>
        <v>1.0878353393229685</v>
      </c>
      <c r="K33" s="4"/>
      <c r="L33" s="5">
        <f t="shared" si="18"/>
        <v>10.089999999999998</v>
      </c>
      <c r="M33" s="4">
        <f t="shared" si="26"/>
        <v>1.0900000000000001</v>
      </c>
      <c r="N33" s="5">
        <f t="shared" si="14"/>
        <v>10.09</v>
      </c>
      <c r="T33">
        <v>2027</v>
      </c>
      <c r="U33" s="2">
        <f t="shared" si="19"/>
        <v>665.47026737334113</v>
      </c>
      <c r="V33">
        <f t="shared" si="15"/>
        <v>1.0053775908447991</v>
      </c>
      <c r="W33" s="4">
        <f t="shared" si="20"/>
        <v>1.0936852726843609</v>
      </c>
      <c r="X33" s="4">
        <f t="shared" si="21"/>
        <v>1.0878353393229687</v>
      </c>
      <c r="Y33" s="5">
        <v>1</v>
      </c>
      <c r="Z33" s="7">
        <f t="shared" si="22"/>
        <v>1.0878353393229687</v>
      </c>
    </row>
    <row r="34" spans="5:26" x14ac:dyDescent="0.25">
      <c r="E34">
        <v>2028</v>
      </c>
      <c r="F34" s="2">
        <f t="shared" si="23"/>
        <v>668.39698701464033</v>
      </c>
      <c r="G34">
        <f t="shared" si="24"/>
        <v>50505.8125</v>
      </c>
      <c r="H34">
        <f t="shared" si="13"/>
        <v>75562.597500000003</v>
      </c>
      <c r="I34" s="7">
        <f t="shared" si="25"/>
        <v>1.1046221254112045</v>
      </c>
      <c r="J34" s="4">
        <f t="shared" si="17"/>
        <v>1.0939027390358123</v>
      </c>
      <c r="K34" s="4"/>
      <c r="L34" s="5">
        <f t="shared" si="18"/>
        <v>11.099999999999998</v>
      </c>
      <c r="M34" s="4">
        <f t="shared" si="26"/>
        <v>1.1000000000000001</v>
      </c>
      <c r="N34" s="5">
        <f t="shared" si="14"/>
        <v>11.1</v>
      </c>
      <c r="T34">
        <v>2028</v>
      </c>
      <c r="U34" s="2">
        <f t="shared" si="19"/>
        <v>668.39698701464056</v>
      </c>
      <c r="V34">
        <f t="shared" si="15"/>
        <v>1.0097992133970159</v>
      </c>
      <c r="W34" s="4">
        <f t="shared" si="20"/>
        <v>1.1046221254112045</v>
      </c>
      <c r="X34" s="4">
        <f t="shared" si="21"/>
        <v>1.0939027390358123</v>
      </c>
      <c r="Y34" s="5">
        <v>1</v>
      </c>
      <c r="Z34" s="7">
        <f t="shared" si="22"/>
        <v>1.0939027390358123</v>
      </c>
    </row>
    <row r="35" spans="5:26" x14ac:dyDescent="0.25">
      <c r="E35">
        <v>2029</v>
      </c>
      <c r="F35" s="2">
        <f t="shared" si="23"/>
        <v>670.51603894082768</v>
      </c>
      <c r="G35">
        <f t="shared" si="24"/>
        <v>50651.8125</v>
      </c>
      <c r="H35">
        <f t="shared" si="13"/>
        <v>75541.537500000006</v>
      </c>
      <c r="I35" s="7">
        <f t="shared" si="25"/>
        <v>1.1156683466653166</v>
      </c>
      <c r="J35" s="4">
        <f t="shared" si="17"/>
        <v>1.1013501018912311</v>
      </c>
      <c r="K35" s="4"/>
      <c r="L35" s="5">
        <f t="shared" si="18"/>
        <v>12.109999999999998</v>
      </c>
      <c r="M35" s="4">
        <f t="shared" si="26"/>
        <v>1.1100000000000001</v>
      </c>
      <c r="N35" s="5">
        <f t="shared" si="14"/>
        <v>12.11</v>
      </c>
      <c r="T35">
        <v>2029</v>
      </c>
      <c r="U35" s="2">
        <f t="shared" si="19"/>
        <v>670.5160389408278</v>
      </c>
      <c r="V35">
        <f t="shared" si="15"/>
        <v>1.0130006296358425</v>
      </c>
      <c r="W35" s="4">
        <f t="shared" si="20"/>
        <v>1.1156683466653166</v>
      </c>
      <c r="X35" s="4">
        <f t="shared" si="21"/>
        <v>1.1013501018912313</v>
      </c>
      <c r="Y35" s="5">
        <v>1</v>
      </c>
      <c r="Z35" s="7">
        <f t="shared" si="22"/>
        <v>1.1013501018912313</v>
      </c>
    </row>
    <row r="36" spans="5:26" x14ac:dyDescent="0.25">
      <c r="E36">
        <v>2030</v>
      </c>
      <c r="F36" s="2">
        <f t="shared" si="23"/>
        <v>673.16075835379422</v>
      </c>
      <c r="G36">
        <f t="shared" si="24"/>
        <v>50812.087500000009</v>
      </c>
      <c r="H36">
        <f t="shared" si="13"/>
        <v>75482.842499999999</v>
      </c>
      <c r="I36" s="7">
        <f t="shared" si="25"/>
        <v>1.1268250301319698</v>
      </c>
      <c r="J36" s="4">
        <f t="shared" si="17"/>
        <v>1.1079933398215935</v>
      </c>
      <c r="K36" s="4"/>
      <c r="L36" s="5">
        <f t="shared" si="18"/>
        <v>13.119999999999997</v>
      </c>
      <c r="M36" s="4">
        <f t="shared" si="26"/>
        <v>1.1200000000000001</v>
      </c>
      <c r="N36" s="5">
        <f t="shared" si="14"/>
        <v>13.120000000000001</v>
      </c>
      <c r="T36">
        <v>2030</v>
      </c>
      <c r="U36" s="2">
        <f t="shared" si="19"/>
        <v>673.16075835379411</v>
      </c>
      <c r="V36">
        <f t="shared" si="15"/>
        <v>1.016996212552512</v>
      </c>
      <c r="W36" s="4">
        <f t="shared" si="20"/>
        <v>1.1268250301319698</v>
      </c>
      <c r="X36" s="4">
        <f t="shared" si="21"/>
        <v>1.1079933398215942</v>
      </c>
      <c r="Y36" s="5">
        <v>1</v>
      </c>
      <c r="Z36" s="7">
        <f t="shared" si="22"/>
        <v>1.1079933398215942</v>
      </c>
    </row>
    <row r="37" spans="5:26" x14ac:dyDescent="0.25">
      <c r="E37">
        <v>2031</v>
      </c>
      <c r="F37" s="2">
        <f t="shared" si="23"/>
        <v>678.00418111213503</v>
      </c>
      <c r="G37">
        <f t="shared" si="24"/>
        <v>51068.675000000003</v>
      </c>
      <c r="H37">
        <f t="shared" si="13"/>
        <v>75322.064999999988</v>
      </c>
      <c r="I37" s="7">
        <f t="shared" si="25"/>
        <v>1.1380932804332895</v>
      </c>
      <c r="J37" s="4">
        <f t="shared" si="17"/>
        <v>1.1110790084191515</v>
      </c>
      <c r="K37" s="4"/>
      <c r="L37" s="5">
        <f t="shared" si="18"/>
        <v>14.129999999999997</v>
      </c>
      <c r="M37" s="4">
        <f t="shared" si="26"/>
        <v>1.1299999999999999</v>
      </c>
      <c r="N37" s="5">
        <f t="shared" si="14"/>
        <v>14.13</v>
      </c>
      <c r="T37">
        <v>2031</v>
      </c>
      <c r="U37" s="2">
        <f t="shared" si="19"/>
        <v>678.00418111213503</v>
      </c>
      <c r="V37">
        <f t="shared" si="15"/>
        <v>1.0243135472900111</v>
      </c>
      <c r="W37" s="4">
        <f t="shared" si="20"/>
        <v>1.1380932804332895</v>
      </c>
      <c r="X37" s="4">
        <f t="shared" si="21"/>
        <v>1.1110790084191517</v>
      </c>
      <c r="Y37" s="5">
        <v>1</v>
      </c>
      <c r="Z37" s="7">
        <f t="shared" si="22"/>
        <v>1.1110790084191517</v>
      </c>
    </row>
    <row r="38" spans="5:26" x14ac:dyDescent="0.25">
      <c r="E38">
        <v>2032</v>
      </c>
      <c r="F38" s="2">
        <f t="shared" si="23"/>
        <v>681.56655931649527</v>
      </c>
      <c r="G38">
        <f t="shared" si="24"/>
        <v>51263.437499999993</v>
      </c>
      <c r="H38">
        <f t="shared" si="13"/>
        <v>75214.132500000007</v>
      </c>
      <c r="I38" s="7">
        <f t="shared" si="25"/>
        <v>1.1494742132376223</v>
      </c>
      <c r="J38" s="4">
        <f t="shared" si="17"/>
        <v>1.1163243926604378</v>
      </c>
      <c r="K38" s="4"/>
      <c r="L38" s="5">
        <f t="shared" si="18"/>
        <v>15.139999999999997</v>
      </c>
      <c r="M38" s="4">
        <f t="shared" si="26"/>
        <v>1.1400000000000001</v>
      </c>
      <c r="N38" s="5">
        <f t="shared" si="14"/>
        <v>15.14</v>
      </c>
      <c r="T38">
        <v>2032</v>
      </c>
      <c r="U38" s="2">
        <f t="shared" si="19"/>
        <v>681.5665593164955</v>
      </c>
      <c r="V38">
        <f t="shared" si="15"/>
        <v>1.029695508577199</v>
      </c>
      <c r="W38" s="4">
        <f t="shared" si="20"/>
        <v>1.1494742132376223</v>
      </c>
      <c r="X38" s="4">
        <f t="shared" si="21"/>
        <v>1.1163243926604378</v>
      </c>
      <c r="Y38" s="5">
        <v>1</v>
      </c>
      <c r="Z38" s="7">
        <f t="shared" si="22"/>
        <v>1.1163243926604378</v>
      </c>
    </row>
    <row r="39" spans="5:26" x14ac:dyDescent="0.25">
      <c r="E39">
        <v>2033</v>
      </c>
      <c r="F39" s="2">
        <f t="shared" si="23"/>
        <v>685.45119175317245</v>
      </c>
      <c r="G39">
        <f t="shared" si="24"/>
        <v>51444.075000000004</v>
      </c>
      <c r="H39">
        <f t="shared" si="13"/>
        <v>75051.404999999999</v>
      </c>
      <c r="I39" s="7">
        <f t="shared" si="25"/>
        <v>1.1609689553699987</v>
      </c>
      <c r="J39" s="4">
        <f t="shared" si="17"/>
        <v>1.121097867194657</v>
      </c>
      <c r="K39" s="4"/>
      <c r="L39" s="5">
        <f t="shared" si="18"/>
        <v>16.149999999999999</v>
      </c>
      <c r="M39" s="4">
        <f t="shared" si="26"/>
        <v>1.1499999999999999</v>
      </c>
      <c r="N39" s="5">
        <f t="shared" si="14"/>
        <v>16.149999999999999</v>
      </c>
      <c r="T39">
        <v>2033</v>
      </c>
      <c r="U39" s="2">
        <f t="shared" si="19"/>
        <v>685.45119175317234</v>
      </c>
      <c r="V39">
        <f t="shared" si="15"/>
        <v>1.0355643243485169</v>
      </c>
      <c r="W39" s="4">
        <f t="shared" si="20"/>
        <v>1.1609689553699987</v>
      </c>
      <c r="X39" s="4">
        <f t="shared" si="21"/>
        <v>1.1210978671946574</v>
      </c>
      <c r="Y39" s="5">
        <v>1</v>
      </c>
      <c r="Z39" s="7">
        <f t="shared" si="22"/>
        <v>1.1210978671946574</v>
      </c>
    </row>
    <row r="40" spans="5:26" x14ac:dyDescent="0.25">
      <c r="E40">
        <v>2034</v>
      </c>
      <c r="F40" s="2">
        <f t="shared" si="23"/>
        <v>690.94935018805018</v>
      </c>
      <c r="G40">
        <f t="shared" si="24"/>
        <v>51602.137500000004</v>
      </c>
      <c r="H40">
        <f t="shared" si="13"/>
        <v>74682.952499999985</v>
      </c>
      <c r="I40" s="7">
        <f t="shared" si="25"/>
        <v>1.1725786449236986</v>
      </c>
      <c r="J40" s="4">
        <f t="shared" si="17"/>
        <v>1.1232986146100086</v>
      </c>
      <c r="K40" s="4"/>
      <c r="L40" s="5">
        <f t="shared" si="18"/>
        <v>17.16</v>
      </c>
      <c r="M40" s="4">
        <f t="shared" si="26"/>
        <v>1.1599999999999999</v>
      </c>
      <c r="N40" s="5">
        <f t="shared" si="14"/>
        <v>17.16</v>
      </c>
      <c r="T40">
        <v>2034</v>
      </c>
      <c r="U40" s="2">
        <f t="shared" si="19"/>
        <v>690.94935018805006</v>
      </c>
      <c r="V40">
        <f t="shared" si="15"/>
        <v>1.0438708190971984</v>
      </c>
      <c r="W40" s="4">
        <f t="shared" si="20"/>
        <v>1.1725786449236986</v>
      </c>
      <c r="X40" s="4">
        <f t="shared" si="21"/>
        <v>1.1232986146100092</v>
      </c>
      <c r="Y40" s="5">
        <v>1</v>
      </c>
      <c r="Z40" s="7">
        <f t="shared" si="22"/>
        <v>1.1232986146100092</v>
      </c>
    </row>
    <row r="41" spans="5:26" x14ac:dyDescent="0.25">
      <c r="E41">
        <v>2035</v>
      </c>
      <c r="F41" s="2">
        <f t="shared" si="23"/>
        <v>697.22033197673557</v>
      </c>
      <c r="G41">
        <f t="shared" si="24"/>
        <v>51746.825000000004</v>
      </c>
      <c r="H41">
        <f t="shared" si="13"/>
        <v>74218.755000000005</v>
      </c>
      <c r="I41" s="7">
        <f t="shared" si="25"/>
        <v>1.1843044313729356</v>
      </c>
      <c r="J41" s="4">
        <f t="shared" si="17"/>
        <v>1.1243273271847134</v>
      </c>
      <c r="K41" s="4"/>
      <c r="L41" s="5">
        <f t="shared" si="18"/>
        <v>18.170000000000002</v>
      </c>
      <c r="M41" s="4">
        <f t="shared" si="26"/>
        <v>1.17</v>
      </c>
      <c r="N41" s="5">
        <f t="shared" si="14"/>
        <v>18.170000000000002</v>
      </c>
      <c r="T41">
        <v>2035</v>
      </c>
      <c r="U41" s="2">
        <f t="shared" si="19"/>
        <v>697.22033197673568</v>
      </c>
      <c r="V41">
        <f t="shared" si="15"/>
        <v>1.053344878077813</v>
      </c>
      <c r="W41" s="4">
        <f t="shared" si="20"/>
        <v>1.1843044313729356</v>
      </c>
      <c r="X41" s="4">
        <f t="shared" si="21"/>
        <v>1.1243273271847138</v>
      </c>
      <c r="Y41" s="5">
        <v>1</v>
      </c>
      <c r="Z41" s="7">
        <f t="shared" si="22"/>
        <v>1.1243273271847138</v>
      </c>
    </row>
    <row r="42" spans="5:26" x14ac:dyDescent="0.25">
      <c r="E42">
        <v>2036</v>
      </c>
      <c r="F42" s="2">
        <f t="shared" si="23"/>
        <v>705.9738083261152</v>
      </c>
      <c r="G42">
        <f t="shared" si="24"/>
        <v>51965.8125</v>
      </c>
      <c r="H42">
        <f t="shared" si="13"/>
        <v>73608.697500000009</v>
      </c>
      <c r="I42" s="7">
        <f t="shared" si="25"/>
        <v>1.196147475686665</v>
      </c>
      <c r="J42" s="4">
        <f t="shared" si="17"/>
        <v>1.1214904883094603</v>
      </c>
      <c r="K42" s="4"/>
      <c r="L42" s="5">
        <f t="shared" si="18"/>
        <v>19.180000000000003</v>
      </c>
      <c r="M42" s="4">
        <f t="shared" si="26"/>
        <v>1.18</v>
      </c>
      <c r="N42" s="5">
        <f t="shared" si="14"/>
        <v>19.18</v>
      </c>
      <c r="T42">
        <v>2036</v>
      </c>
      <c r="U42" s="2">
        <f t="shared" si="19"/>
        <v>705.97380832611532</v>
      </c>
      <c r="V42">
        <f t="shared" si="15"/>
        <v>1.0665694342978715</v>
      </c>
      <c r="W42" s="4">
        <f t="shared" si="20"/>
        <v>1.196147475686665</v>
      </c>
      <c r="X42" s="4">
        <f t="shared" si="21"/>
        <v>1.1214904883094605</v>
      </c>
      <c r="Y42" s="5">
        <v>1</v>
      </c>
      <c r="Z42" s="7">
        <f t="shared" si="22"/>
        <v>1.1214904883094605</v>
      </c>
    </row>
    <row r="45" spans="5:26" x14ac:dyDescent="0.25">
      <c r="I45" s="5">
        <f>$I$24+(E26-E24)%</f>
        <v>1.02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9036-A593-488C-9361-B6C69E3924C7}">
  <dimension ref="A1:Z44"/>
  <sheetViews>
    <sheetView workbookViewId="0">
      <selection activeCell="H38" sqref="H38"/>
    </sheetView>
  </sheetViews>
  <sheetFormatPr defaultRowHeight="15" x14ac:dyDescent="0.25"/>
  <cols>
    <col min="5" max="5" width="10.28515625" customWidth="1"/>
    <col min="6" max="6" width="10.28515625" bestFit="1" customWidth="1"/>
  </cols>
  <sheetData>
    <row r="1" spans="1:25" ht="75" x14ac:dyDescent="0.25">
      <c r="A1" t="s">
        <v>0</v>
      </c>
      <c r="B1" s="1" t="s">
        <v>20</v>
      </c>
      <c r="C1" s="1" t="s">
        <v>21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</row>
    <row r="2" spans="1:25" x14ac:dyDescent="0.25">
      <c r="A2">
        <v>2019</v>
      </c>
      <c r="B2" s="35">
        <f>'Насел 19-36'!CP7</f>
        <v>2206392</v>
      </c>
      <c r="C2" s="35">
        <f>'Насел 19-36'!CQ7</f>
        <v>931516</v>
      </c>
      <c r="D2" s="2">
        <f>1000*C2/B2</f>
        <v>422.18971062259106</v>
      </c>
      <c r="E2" s="2">
        <f>B2-B2*(7%+5.19%)</f>
        <v>1937432.8152000001</v>
      </c>
      <c r="F2" s="3">
        <f>E2*0.8</f>
        <v>1549946.2521600001</v>
      </c>
      <c r="G2" s="3">
        <f>F2</f>
        <v>1549946.2521600001</v>
      </c>
      <c r="I2">
        <f t="shared" ref="I2:I18" si="0">D3/D2</f>
        <v>0.96415147463137618</v>
      </c>
      <c r="J2">
        <f t="shared" ref="J2:J18" si="1">E3/E2</f>
        <v>1.0140790997169025</v>
      </c>
      <c r="N2">
        <v>57790.7</v>
      </c>
      <c r="O2">
        <f>N2/E2</f>
        <v>2.982849239808829E-2</v>
      </c>
      <c r="P2">
        <f>N2/B2</f>
        <v>2.6192399174761329E-2</v>
      </c>
      <c r="S2">
        <v>57790.7</v>
      </c>
      <c r="T2">
        <f>S2/N2</f>
        <v>1</v>
      </c>
      <c r="W2">
        <v>57790.7</v>
      </c>
      <c r="X2">
        <f>W2/N2</f>
        <v>1</v>
      </c>
    </row>
    <row r="3" spans="1:25" x14ac:dyDescent="0.25">
      <c r="A3">
        <v>2020</v>
      </c>
      <c r="B3" s="35">
        <f>'Насел 19-36'!CP10</f>
        <v>2245383</v>
      </c>
      <c r="C3" s="35">
        <f>'Насел 19-36'!CQ10</f>
        <v>913994</v>
      </c>
      <c r="D3" s="2">
        <f t="shared" ref="D3:D19" si="2">1000*C3/B3</f>
        <v>407.05483207096518</v>
      </c>
      <c r="E3" s="2">
        <f>B3-B3*(7%+5.5%)</f>
        <v>1964710.125</v>
      </c>
      <c r="F3" s="3">
        <f t="shared" ref="F3:F19" si="3">F2*D3/D2</f>
        <v>1494382.9646194391</v>
      </c>
      <c r="G3" s="3">
        <f>F3*0.99</f>
        <v>1479439.1349732447</v>
      </c>
      <c r="I3">
        <f t="shared" si="0"/>
        <v>0.96409817516922702</v>
      </c>
      <c r="J3">
        <f t="shared" si="1"/>
        <v>1.0173654116023858</v>
      </c>
      <c r="N3">
        <v>59365</v>
      </c>
      <c r="O3">
        <f>N3/E3</f>
        <v>3.0215653314251637E-2</v>
      </c>
      <c r="P3">
        <f>N3/B3</f>
        <v>2.6438696649970183E-2</v>
      </c>
      <c r="Q3">
        <f t="shared" ref="Q3:Q19" si="4">O3/O2</f>
        <v>1.0129795670192223</v>
      </c>
      <c r="S3">
        <v>58777.2</v>
      </c>
      <c r="T3">
        <f>S3/N3</f>
        <v>0.99009854291249044</v>
      </c>
      <c r="W3">
        <v>56004.7</v>
      </c>
      <c r="X3">
        <f>ROUND(W3/N3,2)</f>
        <v>0.94</v>
      </c>
      <c r="Y3" s="4">
        <f t="shared" ref="Y3:Y19" si="5">X2-X3</f>
        <v>6.0000000000000053E-2</v>
      </c>
    </row>
    <row r="4" spans="1:25" x14ac:dyDescent="0.25">
      <c r="A4" s="9">
        <v>2021</v>
      </c>
      <c r="B4" s="35">
        <f>'Насел 19-36'!CP13</f>
        <v>2284375</v>
      </c>
      <c r="C4" s="35">
        <f>'Насел 19-36'!CQ13</f>
        <v>896482</v>
      </c>
      <c r="D4" s="2">
        <f>1000*C4/B4</f>
        <v>392.44082079343366</v>
      </c>
      <c r="E4" s="2">
        <f t="shared" ref="E4:E19" si="6">B4-B4*(7%+5.5%)</f>
        <v>1998828.125</v>
      </c>
      <c r="F4" s="3">
        <f t="shared" si="3"/>
        <v>1440731.8891935807</v>
      </c>
      <c r="G4" s="3">
        <f>F4*0.98</f>
        <v>1411917.251409709</v>
      </c>
      <c r="I4">
        <f t="shared" si="0"/>
        <v>0.96240373628585607</v>
      </c>
      <c r="J4">
        <f t="shared" si="1"/>
        <v>1.0187793160054719</v>
      </c>
      <c r="N4">
        <v>60748.1</v>
      </c>
      <c r="O4">
        <f t="shared" ref="O4:O19" si="7">N4/E4</f>
        <v>3.0391857729138168E-2</v>
      </c>
      <c r="P4">
        <f t="shared" ref="P4:P19" si="8">N4/B4</f>
        <v>2.6592875512995894E-2</v>
      </c>
      <c r="Q4">
        <f t="shared" si="4"/>
        <v>1.0058315606501687</v>
      </c>
      <c r="S4">
        <v>59557</v>
      </c>
      <c r="T4">
        <f>S4/N4</f>
        <v>0.98039280240863502</v>
      </c>
      <c r="U4" s="4">
        <f t="shared" ref="U4:U19" si="9">T3-T4</f>
        <v>9.7057405038554201E-3</v>
      </c>
      <c r="W4">
        <v>54239.4</v>
      </c>
      <c r="X4">
        <f t="shared" ref="X4:X19" si="10">ROUND(W4/N4,2)</f>
        <v>0.89</v>
      </c>
      <c r="Y4" s="4">
        <f t="shared" si="5"/>
        <v>4.9999999999999933E-2</v>
      </c>
    </row>
    <row r="5" spans="1:25" x14ac:dyDescent="0.25">
      <c r="A5" s="9">
        <v>2022</v>
      </c>
      <c r="B5" s="35">
        <f>'Насел 19-36'!CP16</f>
        <v>2327274</v>
      </c>
      <c r="C5" s="35">
        <f>'Насел 19-36'!CQ16</f>
        <v>878980</v>
      </c>
      <c r="D5" s="2">
        <f t="shared" si="2"/>
        <v>377.68651220268862</v>
      </c>
      <c r="E5" s="2">
        <f t="shared" si="6"/>
        <v>2036364.75</v>
      </c>
      <c r="F5" s="3">
        <f t="shared" si="3"/>
        <v>1386565.7531460822</v>
      </c>
      <c r="G5" s="3">
        <f>F5*0.97</f>
        <v>1344968.7805516997</v>
      </c>
      <c r="I5">
        <f t="shared" si="0"/>
        <v>0.96235991888606343</v>
      </c>
      <c r="J5">
        <f t="shared" si="1"/>
        <v>1.0184335836691338</v>
      </c>
      <c r="N5">
        <v>62223.7</v>
      </c>
      <c r="O5">
        <f t="shared" si="7"/>
        <v>3.055626453954283E-2</v>
      </c>
      <c r="P5">
        <f t="shared" si="8"/>
        <v>2.6736731472099973E-2</v>
      </c>
      <c r="Q5">
        <f t="shared" si="4"/>
        <v>1.0054095676503196</v>
      </c>
      <c r="S5">
        <v>60411.3</v>
      </c>
      <c r="T5">
        <f t="shared" ref="T5:T19" si="11">S5/N5</f>
        <v>0.97087283462732055</v>
      </c>
      <c r="U5" s="4">
        <f t="shared" si="9"/>
        <v>9.5199677813144756E-3</v>
      </c>
      <c r="W5">
        <v>52731.9</v>
      </c>
      <c r="X5">
        <f t="shared" si="10"/>
        <v>0.85</v>
      </c>
      <c r="Y5" s="4">
        <f t="shared" si="5"/>
        <v>4.0000000000000036E-2</v>
      </c>
    </row>
    <row r="6" spans="1:25" x14ac:dyDescent="0.25">
      <c r="A6" s="9">
        <v>2023</v>
      </c>
      <c r="B6" s="35">
        <f>'Насел 19-36'!CP19</f>
        <v>2370174</v>
      </c>
      <c r="C6" s="35">
        <f>'Насел 19-36'!CQ19</f>
        <v>861488</v>
      </c>
      <c r="D6" s="2">
        <f t="shared" si="2"/>
        <v>363.47036124773962</v>
      </c>
      <c r="E6" s="2">
        <f t="shared" si="6"/>
        <v>2073902.25</v>
      </c>
      <c r="F6" s="3">
        <f t="shared" si="3"/>
        <v>1334375.3057278569</v>
      </c>
      <c r="G6" s="3">
        <f>F6*0.96</f>
        <v>1281000.2934987426</v>
      </c>
      <c r="I6">
        <f t="shared" si="0"/>
        <v>1.0490009789811159</v>
      </c>
      <c r="J6">
        <f t="shared" si="1"/>
        <v>0.99486915306639934</v>
      </c>
      <c r="N6">
        <v>63364.5</v>
      </c>
      <c r="O6">
        <f t="shared" si="7"/>
        <v>3.055327221907397E-2</v>
      </c>
      <c r="P6">
        <f t="shared" si="8"/>
        <v>2.6734113191689723E-2</v>
      </c>
      <c r="Q6">
        <f t="shared" si="4"/>
        <v>0.99990207178416757</v>
      </c>
      <c r="S6">
        <v>60927.4</v>
      </c>
      <c r="T6">
        <f t="shared" si="11"/>
        <v>0.96153840083958686</v>
      </c>
      <c r="U6" s="4">
        <f t="shared" si="9"/>
        <v>9.3344337877336869E-3</v>
      </c>
      <c r="W6">
        <v>51100.4</v>
      </c>
      <c r="X6">
        <f t="shared" si="10"/>
        <v>0.81</v>
      </c>
      <c r="Y6" s="4">
        <f t="shared" si="5"/>
        <v>3.9999999999999925E-2</v>
      </c>
    </row>
    <row r="7" spans="1:25" x14ac:dyDescent="0.25">
      <c r="A7" s="9">
        <v>2024</v>
      </c>
      <c r="B7" s="35">
        <f>'Насел 19-36'!CP22</f>
        <v>2358013</v>
      </c>
      <c r="C7" s="35">
        <f>'Насел 19-36'!CQ22</f>
        <v>899065</v>
      </c>
      <c r="D7" s="2">
        <f t="shared" si="2"/>
        <v>381.28076477949867</v>
      </c>
      <c r="E7" s="2">
        <f t="shared" si="6"/>
        <v>2063261.375</v>
      </c>
      <c r="F7" s="3">
        <f t="shared" si="3"/>
        <v>1399761.0020367475</v>
      </c>
      <c r="G7" s="3">
        <f>F7*0.95</f>
        <v>1329772.9519349101</v>
      </c>
      <c r="I7">
        <f t="shared" si="0"/>
        <v>1.0407960245813417</v>
      </c>
      <c r="J7">
        <f t="shared" si="1"/>
        <v>0.99566838690032666</v>
      </c>
      <c r="N7">
        <v>64283.6</v>
      </c>
      <c r="O7">
        <f t="shared" si="7"/>
        <v>3.1156304663532995E-2</v>
      </c>
      <c r="P7">
        <f t="shared" si="8"/>
        <v>2.726176658059137E-2</v>
      </c>
      <c r="Q7">
        <f t="shared" si="4"/>
        <v>1.0197370821735605</v>
      </c>
      <c r="S7">
        <v>61222.400000000001</v>
      </c>
      <c r="T7">
        <f t="shared" si="11"/>
        <v>0.95237976715678652</v>
      </c>
      <c r="U7" s="4">
        <f t="shared" si="9"/>
        <v>9.1586336828003434E-3</v>
      </c>
      <c r="W7">
        <v>49448.9</v>
      </c>
      <c r="X7">
        <f t="shared" si="10"/>
        <v>0.77</v>
      </c>
      <c r="Y7" s="4">
        <f t="shared" si="5"/>
        <v>4.0000000000000036E-2</v>
      </c>
    </row>
    <row r="8" spans="1:25" x14ac:dyDescent="0.25">
      <c r="A8" s="9">
        <v>2025</v>
      </c>
      <c r="B8" s="35">
        <f>'Насел 19-36'!CP25</f>
        <v>2347799</v>
      </c>
      <c r="C8" s="35">
        <f>'Насел 19-36'!CQ25</f>
        <v>931690</v>
      </c>
      <c r="D8" s="2">
        <f t="shared" si="2"/>
        <v>396.83550423183584</v>
      </c>
      <c r="E8" s="2">
        <f t="shared" si="6"/>
        <v>2054324.125</v>
      </c>
      <c r="F8" s="3">
        <f t="shared" si="3"/>
        <v>1456865.6862838422</v>
      </c>
      <c r="G8" s="3">
        <f>F8*0.94</f>
        <v>1369453.7451068116</v>
      </c>
      <c r="I8">
        <f t="shared" si="0"/>
        <v>1.0395517873482398</v>
      </c>
      <c r="J8">
        <f t="shared" si="1"/>
        <v>0.99564911647036225</v>
      </c>
      <c r="N8">
        <v>65023.1</v>
      </c>
      <c r="O8">
        <f t="shared" si="7"/>
        <v>3.1651821252890171E-2</v>
      </c>
      <c r="P8">
        <f t="shared" si="8"/>
        <v>2.7695343596278899E-2</v>
      </c>
      <c r="Q8">
        <f t="shared" si="4"/>
        <v>1.0159042156863087</v>
      </c>
      <c r="S8">
        <v>61342.5</v>
      </c>
      <c r="T8">
        <f t="shared" si="11"/>
        <v>0.94339550098349667</v>
      </c>
      <c r="U8" s="4">
        <f t="shared" si="9"/>
        <v>8.9842661732898454E-3</v>
      </c>
      <c r="W8">
        <v>47811.1</v>
      </c>
      <c r="X8">
        <f t="shared" si="10"/>
        <v>0.74</v>
      </c>
      <c r="Y8" s="4">
        <f t="shared" si="5"/>
        <v>3.0000000000000027E-2</v>
      </c>
    </row>
    <row r="9" spans="1:25" x14ac:dyDescent="0.25">
      <c r="A9" s="9">
        <v>2026</v>
      </c>
      <c r="B9" s="35">
        <f>'Насел 19-36'!CP28</f>
        <v>2337584</v>
      </c>
      <c r="C9" s="35">
        <f>'Насел 19-36'!CQ28</f>
        <v>964326</v>
      </c>
      <c r="D9" s="2">
        <f t="shared" si="2"/>
        <v>412.53105770744497</v>
      </c>
      <c r="E9" s="2">
        <f t="shared" si="6"/>
        <v>2045386</v>
      </c>
      <c r="F9" s="3">
        <f t="shared" si="3"/>
        <v>1514487.3281026883</v>
      </c>
      <c r="G9" s="3">
        <f>F9*0.993</f>
        <v>1503885.9168059696</v>
      </c>
      <c r="I9">
        <f t="shared" si="0"/>
        <v>1.0383913594841148</v>
      </c>
      <c r="J9">
        <f t="shared" si="1"/>
        <v>0.99563010355991488</v>
      </c>
      <c r="N9">
        <v>65531.3</v>
      </c>
      <c r="O9">
        <f t="shared" si="7"/>
        <v>3.2038598093465001E-2</v>
      </c>
      <c r="P9">
        <f t="shared" si="8"/>
        <v>2.8033773331781874E-2</v>
      </c>
      <c r="Q9">
        <f t="shared" si="4"/>
        <v>1.0122197341342407</v>
      </c>
      <c r="S9">
        <v>61244.2</v>
      </c>
      <c r="T9">
        <f t="shared" si="11"/>
        <v>0.93457935368289646</v>
      </c>
      <c r="U9" s="4">
        <f t="shared" si="9"/>
        <v>8.8161473006002078E-3</v>
      </c>
      <c r="W9">
        <v>46148.800000000003</v>
      </c>
      <c r="X9">
        <f t="shared" si="10"/>
        <v>0.7</v>
      </c>
      <c r="Y9" s="4">
        <f t="shared" si="5"/>
        <v>4.0000000000000036E-2</v>
      </c>
    </row>
    <row r="10" spans="1:25" x14ac:dyDescent="0.25">
      <c r="A10" s="9">
        <v>2027</v>
      </c>
      <c r="B10" s="35">
        <f>'Насел 19-36'!CP31</f>
        <v>2327369</v>
      </c>
      <c r="C10" s="35">
        <f>'Насел 19-36'!CQ31</f>
        <v>996972</v>
      </c>
      <c r="D10" s="2">
        <f t="shared" si="2"/>
        <v>428.36868584225363</v>
      </c>
      <c r="E10" s="2">
        <f t="shared" si="6"/>
        <v>2036447.875</v>
      </c>
      <c r="F10" s="3">
        <f t="shared" si="3"/>
        <v>1572630.5555500151</v>
      </c>
      <c r="G10" s="3">
        <f>F10*0.92</f>
        <v>1446820.1111060139</v>
      </c>
      <c r="I10">
        <f t="shared" si="0"/>
        <v>1.0336380992144851</v>
      </c>
      <c r="J10">
        <f t="shared" si="1"/>
        <v>0.99914581658516544</v>
      </c>
      <c r="N10">
        <v>66196.7</v>
      </c>
      <c r="O10">
        <f>N10/E10</f>
        <v>3.2505963355433293E-2</v>
      </c>
      <c r="P10">
        <f t="shared" si="8"/>
        <v>2.8442717936004131E-2</v>
      </c>
      <c r="Q10">
        <f t="shared" si="4"/>
        <v>1.014587569050458</v>
      </c>
      <c r="S10">
        <v>61293.2</v>
      </c>
      <c r="T10">
        <f t="shared" si="11"/>
        <v>0.92592531047620197</v>
      </c>
      <c r="U10" s="4">
        <f t="shared" si="9"/>
        <v>8.654043206694495E-3</v>
      </c>
      <c r="W10">
        <v>44727.5</v>
      </c>
      <c r="X10">
        <f t="shared" si="10"/>
        <v>0.68</v>
      </c>
      <c r="Y10" s="4">
        <f t="shared" si="5"/>
        <v>1.9999999999999907E-2</v>
      </c>
    </row>
    <row r="11" spans="1:25" x14ac:dyDescent="0.25">
      <c r="A11" s="9">
        <v>2028</v>
      </c>
      <c r="B11" s="35">
        <f>'Насел 19-36'!CP34</f>
        <v>2325381</v>
      </c>
      <c r="C11" s="35">
        <f>'Насел 19-36'!CQ34</f>
        <v>1029628</v>
      </c>
      <c r="D11" s="2">
        <f t="shared" si="2"/>
        <v>442.77819419699398</v>
      </c>
      <c r="E11" s="2">
        <f t="shared" si="6"/>
        <v>2034708.375</v>
      </c>
      <c r="F11" s="3">
        <f t="shared" si="3"/>
        <v>1625530.8582053373</v>
      </c>
      <c r="G11" s="3">
        <f>F11*0.91</f>
        <v>1479233.080966857</v>
      </c>
      <c r="I11">
        <f t="shared" si="0"/>
        <v>1.0306271395312319</v>
      </c>
      <c r="J11">
        <f t="shared" si="1"/>
        <v>1.0010643417143255</v>
      </c>
      <c r="L11" s="10">
        <v>2151330</v>
      </c>
      <c r="N11">
        <v>66654.7</v>
      </c>
      <c r="O11">
        <f t="shared" si="7"/>
        <v>3.2758846829831323E-2</v>
      </c>
      <c r="P11">
        <f t="shared" si="8"/>
        <v>2.8663990976102411E-2</v>
      </c>
      <c r="Q11">
        <f t="shared" si="4"/>
        <v>1.0077796025188641</v>
      </c>
      <c r="S11">
        <v>61151.1</v>
      </c>
      <c r="T11">
        <f t="shared" si="11"/>
        <v>0.91743117889661197</v>
      </c>
      <c r="U11" s="4">
        <f t="shared" si="9"/>
        <v>8.494131579590003E-3</v>
      </c>
      <c r="W11">
        <v>43282.3</v>
      </c>
      <c r="X11">
        <f t="shared" si="10"/>
        <v>0.65</v>
      </c>
      <c r="Y11" s="4">
        <f t="shared" si="5"/>
        <v>3.0000000000000027E-2</v>
      </c>
    </row>
    <row r="12" spans="1:25" x14ac:dyDescent="0.25">
      <c r="A12" s="9">
        <v>2029</v>
      </c>
      <c r="B12" s="35">
        <f>'Насел 19-36'!CP37</f>
        <v>2327856</v>
      </c>
      <c r="C12" s="35">
        <f>'Насел 19-36'!CQ37</f>
        <v>1062292</v>
      </c>
      <c r="D12" s="2">
        <f t="shared" si="2"/>
        <v>456.33922373205218</v>
      </c>
      <c r="E12" s="2">
        <f t="shared" si="6"/>
        <v>2036874</v>
      </c>
      <c r="F12" s="3">
        <f t="shared" si="3"/>
        <v>1675316.2186119151</v>
      </c>
      <c r="G12" s="3">
        <f>F12*0.9</f>
        <v>1507784.5967507237</v>
      </c>
      <c r="I12">
        <f t="shared" si="0"/>
        <v>1.0201303007778069</v>
      </c>
      <c r="J12">
        <f t="shared" si="1"/>
        <v>1.0036604497872721</v>
      </c>
      <c r="L12" s="10">
        <v>986577</v>
      </c>
      <c r="N12">
        <v>67017.899999999994</v>
      </c>
      <c r="O12">
        <f t="shared" si="7"/>
        <v>3.2902329746464433E-2</v>
      </c>
      <c r="P12">
        <f t="shared" si="8"/>
        <v>2.878953852815638E-2</v>
      </c>
      <c r="Q12">
        <f t="shared" si="4"/>
        <v>1.0043799745875808</v>
      </c>
      <c r="S12">
        <v>60925.3</v>
      </c>
      <c r="T12">
        <f t="shared" si="11"/>
        <v>0.90908995954812089</v>
      </c>
      <c r="U12" s="4">
        <f t="shared" si="9"/>
        <v>8.3412193484910802E-3</v>
      </c>
      <c r="W12">
        <v>41886.199999999997</v>
      </c>
      <c r="X12">
        <f t="shared" si="10"/>
        <v>0.63</v>
      </c>
      <c r="Y12" s="4">
        <f t="shared" si="5"/>
        <v>2.0000000000000018E-2</v>
      </c>
    </row>
    <row r="13" spans="1:25" x14ac:dyDescent="0.25">
      <c r="A13" s="9">
        <v>2030</v>
      </c>
      <c r="B13" s="35">
        <f>'Насел 19-36'!CP40</f>
        <v>2336377</v>
      </c>
      <c r="C13" s="35">
        <f>'Насел 19-36'!CQ40</f>
        <v>1087643</v>
      </c>
      <c r="D13" s="2">
        <f t="shared" si="2"/>
        <v>465.52546956248926</v>
      </c>
      <c r="E13" s="2">
        <f t="shared" si="6"/>
        <v>2044329.875</v>
      </c>
      <c r="F13" s="3">
        <f t="shared" si="3"/>
        <v>1709040.837990511</v>
      </c>
      <c r="G13" s="3">
        <f>F13*0.89</f>
        <v>1521046.3458115547</v>
      </c>
      <c r="I13">
        <f t="shared" si="0"/>
        <v>1.0196010356000447</v>
      </c>
      <c r="J13">
        <f t="shared" si="1"/>
        <v>1.0036458157223771</v>
      </c>
      <c r="N13">
        <v>67280.7</v>
      </c>
      <c r="O13">
        <f t="shared" si="7"/>
        <v>3.2910882349650152E-2</v>
      </c>
      <c r="P13">
        <f t="shared" si="8"/>
        <v>2.879702205594388E-2</v>
      </c>
      <c r="Q13">
        <f t="shared" si="4"/>
        <v>1.0002599391365785</v>
      </c>
      <c r="S13">
        <v>60613.3</v>
      </c>
      <c r="T13">
        <f t="shared" si="11"/>
        <v>0.90090174448244453</v>
      </c>
      <c r="U13" s="4">
        <f t="shared" si="9"/>
        <v>8.1882150656763519E-3</v>
      </c>
      <c r="W13">
        <v>40530.6</v>
      </c>
      <c r="X13">
        <f t="shared" si="10"/>
        <v>0.6</v>
      </c>
      <c r="Y13" s="4">
        <f t="shared" si="5"/>
        <v>3.0000000000000027E-2</v>
      </c>
    </row>
    <row r="14" spans="1:25" x14ac:dyDescent="0.25">
      <c r="A14" s="9">
        <v>2031</v>
      </c>
      <c r="B14" s="35">
        <f>'Насел 19-36'!CP43</f>
        <v>2344895</v>
      </c>
      <c r="C14" s="35">
        <f>'Насел 19-36'!CQ43</f>
        <v>1113005</v>
      </c>
      <c r="D14" s="2">
        <f t="shared" si="2"/>
        <v>474.65025086411117</v>
      </c>
      <c r="E14" s="2">
        <f t="shared" si="6"/>
        <v>2051783.125</v>
      </c>
      <c r="F14" s="3">
        <f t="shared" si="3"/>
        <v>1742539.8082978933</v>
      </c>
      <c r="G14" s="3">
        <f>F14*0.88</f>
        <v>1533435.0313021461</v>
      </c>
      <c r="I14">
        <f t="shared" si="0"/>
        <v>1.0190931166884889</v>
      </c>
      <c r="J14">
        <f t="shared" si="1"/>
        <v>1.0036325720341424</v>
      </c>
      <c r="N14">
        <v>67608.800000000003</v>
      </c>
      <c r="O14">
        <f t="shared" si="7"/>
        <v>3.2951240887118614E-2</v>
      </c>
      <c r="P14">
        <f t="shared" si="8"/>
        <v>2.8832335776228787E-2</v>
      </c>
      <c r="Q14">
        <f t="shared" si="4"/>
        <v>1.0012262976434265</v>
      </c>
      <c r="S14">
        <v>60365</v>
      </c>
      <c r="T14">
        <f t="shared" si="11"/>
        <v>0.89285714285714279</v>
      </c>
      <c r="U14" s="4">
        <f t="shared" si="9"/>
        <v>8.0446016253017394E-3</v>
      </c>
      <c r="W14">
        <v>39307.5</v>
      </c>
      <c r="X14">
        <f t="shared" si="10"/>
        <v>0.57999999999999996</v>
      </c>
      <c r="Y14" s="4">
        <f t="shared" si="5"/>
        <v>2.0000000000000018E-2</v>
      </c>
    </row>
    <row r="15" spans="1:25" x14ac:dyDescent="0.25">
      <c r="A15" s="9">
        <v>2032</v>
      </c>
      <c r="B15" s="35">
        <f>'Насел 19-36'!CP46</f>
        <v>2353413</v>
      </c>
      <c r="C15" s="35">
        <f>'Насел 19-36'!CQ46</f>
        <v>1138376</v>
      </c>
      <c r="D15" s="2">
        <f t="shared" si="2"/>
        <v>483.71280349008015</v>
      </c>
      <c r="E15" s="2">
        <f t="shared" si="6"/>
        <v>2059236.375</v>
      </c>
      <c r="F15" s="3">
        <f t="shared" si="3"/>
        <v>1775810.3241920618</v>
      </c>
      <c r="G15" s="3">
        <f>F15*0.87</f>
        <v>1544954.9820470938</v>
      </c>
      <c r="I15">
        <f t="shared" si="0"/>
        <v>1.019047343756337</v>
      </c>
      <c r="J15">
        <f t="shared" si="1"/>
        <v>1.0031860111251192</v>
      </c>
      <c r="N15">
        <v>68209.7</v>
      </c>
      <c r="O15">
        <f t="shared" si="7"/>
        <v>3.3123783567585822E-2</v>
      </c>
      <c r="P15">
        <f t="shared" si="8"/>
        <v>2.8983310621637594E-2</v>
      </c>
      <c r="Q15">
        <f t="shared" si="4"/>
        <v>1.0052363029683249</v>
      </c>
      <c r="S15">
        <v>60362.6</v>
      </c>
      <c r="T15">
        <f t="shared" si="11"/>
        <v>0.88495624522611893</v>
      </c>
      <c r="U15" s="4">
        <f t="shared" si="9"/>
        <v>7.9008976310238621E-3</v>
      </c>
      <c r="W15">
        <v>38320.1</v>
      </c>
      <c r="X15">
        <f t="shared" si="10"/>
        <v>0.56000000000000005</v>
      </c>
      <c r="Y15" s="4">
        <f t="shared" si="5"/>
        <v>1.9999999999999907E-2</v>
      </c>
    </row>
    <row r="16" spans="1:25" x14ac:dyDescent="0.25">
      <c r="A16" s="9">
        <v>2033</v>
      </c>
      <c r="B16" s="35">
        <f>'Насел 19-36'!CP49</f>
        <v>2360911</v>
      </c>
      <c r="C16" s="35">
        <f>'Насел 19-36'!CQ49</f>
        <v>1163755</v>
      </c>
      <c r="D16" s="2">
        <f t="shared" si="2"/>
        <v>492.9262475374972</v>
      </c>
      <c r="E16" s="2">
        <f t="shared" si="6"/>
        <v>2065797.125</v>
      </c>
      <c r="F16" s="3">
        <f t="shared" si="3"/>
        <v>1809634.7938830003</v>
      </c>
      <c r="G16" s="3">
        <f>F16*0.86</f>
        <v>1556285.9227393803</v>
      </c>
      <c r="I16">
        <f t="shared" si="0"/>
        <v>1.0217381345125847</v>
      </c>
      <c r="J16">
        <f t="shared" si="1"/>
        <v>1.0000741239292799</v>
      </c>
      <c r="N16">
        <v>68651.7</v>
      </c>
      <c r="O16">
        <f t="shared" si="7"/>
        <v>3.323254697626709E-2</v>
      </c>
      <c r="P16">
        <f t="shared" si="8"/>
        <v>2.9078478604233703E-2</v>
      </c>
      <c r="Q16">
        <f t="shared" si="4"/>
        <v>1.0032835442382162</v>
      </c>
      <c r="S16">
        <v>60220.800000000003</v>
      </c>
      <c r="T16">
        <f t="shared" si="11"/>
        <v>0.87719313578542124</v>
      </c>
      <c r="U16" s="4">
        <f t="shared" si="9"/>
        <v>7.7631094406976908E-3</v>
      </c>
      <c r="W16">
        <v>37310.699999999997</v>
      </c>
      <c r="X16">
        <f t="shared" si="10"/>
        <v>0.54</v>
      </c>
      <c r="Y16" s="4">
        <f t="shared" si="5"/>
        <v>2.0000000000000018E-2</v>
      </c>
    </row>
    <row r="17" spans="1:26" x14ac:dyDescent="0.25">
      <c r="A17" s="9">
        <v>2034</v>
      </c>
      <c r="B17" s="35">
        <f>'Насел 19-36'!CP52</f>
        <v>2361086</v>
      </c>
      <c r="C17" s="35">
        <f>'Насел 19-36'!CQ52</f>
        <v>1189141</v>
      </c>
      <c r="D17" s="2">
        <f t="shared" si="2"/>
        <v>503.64154461125094</v>
      </c>
      <c r="E17" s="2">
        <f t="shared" si="6"/>
        <v>2065950.25</v>
      </c>
      <c r="F17" s="3">
        <f t="shared" si="3"/>
        <v>1848972.8784510824</v>
      </c>
      <c r="G17" s="3">
        <f>F17*0.85</f>
        <v>1571626.9466834201</v>
      </c>
      <c r="I17">
        <f t="shared" si="0"/>
        <v>1.0088848781269162</v>
      </c>
      <c r="J17">
        <f t="shared" si="1"/>
        <v>0.99833678231119072</v>
      </c>
      <c r="N17">
        <v>69133.600000000006</v>
      </c>
      <c r="O17">
        <f t="shared" si="7"/>
        <v>3.3463342110972905E-2</v>
      </c>
      <c r="P17">
        <f t="shared" si="8"/>
        <v>2.9280424347101295E-2</v>
      </c>
      <c r="Q17">
        <f t="shared" si="4"/>
        <v>1.0069448524324853</v>
      </c>
      <c r="S17">
        <v>60116.2</v>
      </c>
      <c r="T17">
        <f t="shared" si="11"/>
        <v>0.86956559473251782</v>
      </c>
      <c r="U17" s="4">
        <f t="shared" si="9"/>
        <v>7.6275410529034193E-3</v>
      </c>
      <c r="W17">
        <v>36386.1</v>
      </c>
      <c r="X17">
        <f t="shared" si="10"/>
        <v>0.53</v>
      </c>
      <c r="Y17" s="4">
        <f t="shared" si="5"/>
        <v>1.0000000000000009E-2</v>
      </c>
    </row>
    <row r="18" spans="1:26" x14ac:dyDescent="0.25">
      <c r="A18" s="9">
        <v>2035</v>
      </c>
      <c r="B18" s="35">
        <f>'Насел 19-36'!CP55</f>
        <v>2357159</v>
      </c>
      <c r="C18" s="35">
        <f>'Насел 19-36'!CQ55</f>
        <v>1197711</v>
      </c>
      <c r="D18" s="2">
        <f t="shared" si="2"/>
        <v>508.11633835477369</v>
      </c>
      <c r="E18" s="2">
        <f t="shared" si="6"/>
        <v>2062514.125</v>
      </c>
      <c r="F18" s="3">
        <f t="shared" si="3"/>
        <v>1865400.7771360935</v>
      </c>
      <c r="G18" s="3">
        <f>F18*0.84</f>
        <v>1566936.6527943185</v>
      </c>
      <c r="I18">
        <f t="shared" si="0"/>
        <v>1.0088427152917754</v>
      </c>
      <c r="J18">
        <f t="shared" si="1"/>
        <v>0.99833401140949762</v>
      </c>
      <c r="N18">
        <v>69815.8</v>
      </c>
      <c r="O18">
        <f t="shared" si="7"/>
        <v>3.384985302827926E-2</v>
      </c>
      <c r="P18">
        <f t="shared" si="8"/>
        <v>2.9618621399744353E-2</v>
      </c>
      <c r="Q18">
        <f t="shared" si="4"/>
        <v>1.0115502783919368</v>
      </c>
      <c r="S18">
        <v>60186</v>
      </c>
      <c r="T18">
        <f t="shared" si="11"/>
        <v>0.86206847160671363</v>
      </c>
      <c r="U18" s="4">
        <f t="shared" si="9"/>
        <v>7.4971231258041948E-3</v>
      </c>
      <c r="W18">
        <v>35620.300000000003</v>
      </c>
      <c r="X18">
        <f t="shared" si="10"/>
        <v>0.51</v>
      </c>
      <c r="Y18" s="4">
        <f t="shared" si="5"/>
        <v>2.0000000000000018E-2</v>
      </c>
    </row>
    <row r="19" spans="1:26" x14ac:dyDescent="0.25">
      <c r="A19" s="9">
        <v>2036</v>
      </c>
      <c r="B19" s="35">
        <f>'Насел 19-36'!CP58</f>
        <v>2353232</v>
      </c>
      <c r="C19" s="35">
        <f>'Насел 19-36'!CQ58</f>
        <v>1206289</v>
      </c>
      <c r="D19" s="2">
        <f t="shared" si="2"/>
        <v>512.60946646994432</v>
      </c>
      <c r="E19" s="2">
        <f t="shared" si="6"/>
        <v>2059078</v>
      </c>
      <c r="F19" s="3">
        <f t="shared" si="3"/>
        <v>1881895.9851133644</v>
      </c>
      <c r="G19" s="3">
        <f>F19*0.83</f>
        <v>1561973.6676440923</v>
      </c>
      <c r="I19" t="e">
        <f>#REF!/D19</f>
        <v>#REF!</v>
      </c>
      <c r="J19" t="e">
        <f>#REF!/E19</f>
        <v>#REF!</v>
      </c>
      <c r="N19">
        <v>70593.8</v>
      </c>
      <c r="O19">
        <f t="shared" si="7"/>
        <v>3.4284179618256326E-2</v>
      </c>
      <c r="P19">
        <f t="shared" si="8"/>
        <v>2.9998657165974288E-2</v>
      </c>
      <c r="Q19">
        <f t="shared" si="4"/>
        <v>1.0128309741733359</v>
      </c>
      <c r="S19">
        <v>60336.5</v>
      </c>
      <c r="T19">
        <f t="shared" si="11"/>
        <v>0.85469970450662802</v>
      </c>
      <c r="U19" s="4">
        <f t="shared" si="9"/>
        <v>7.3687671000856048E-3</v>
      </c>
      <c r="W19">
        <v>34947.4</v>
      </c>
      <c r="X19">
        <f t="shared" si="10"/>
        <v>0.5</v>
      </c>
      <c r="Y19" s="4">
        <f t="shared" si="5"/>
        <v>1.0000000000000009E-2</v>
      </c>
    </row>
    <row r="21" spans="1:26" x14ac:dyDescent="0.25">
      <c r="A21" t="s">
        <v>7</v>
      </c>
      <c r="B21" s="5">
        <v>7.0000000000000007E-2</v>
      </c>
    </row>
    <row r="22" spans="1:26" x14ac:dyDescent="0.25">
      <c r="A22" t="s">
        <v>8</v>
      </c>
      <c r="B22" s="6">
        <v>5.5E-2</v>
      </c>
      <c r="G22" t="s">
        <v>18</v>
      </c>
      <c r="H22" t="s">
        <v>19</v>
      </c>
      <c r="T22" s="8"/>
      <c r="U22" s="8" t="s">
        <v>11</v>
      </c>
      <c r="V22" s="8" t="s">
        <v>12</v>
      </c>
      <c r="W22" s="8" t="s">
        <v>13</v>
      </c>
      <c r="X22" s="8" t="s">
        <v>14</v>
      </c>
      <c r="Y22" s="8" t="s">
        <v>15</v>
      </c>
    </row>
    <row r="23" spans="1:26" x14ac:dyDescent="0.25">
      <c r="A23" t="s">
        <v>9</v>
      </c>
      <c r="B23" s="5">
        <v>0.2</v>
      </c>
      <c r="E23">
        <v>2019</v>
      </c>
      <c r="F23" s="2">
        <f>1000*G23/H23</f>
        <v>625.35966928296125</v>
      </c>
      <c r="G23">
        <f t="shared" ref="G23:G40" si="12">C2+(B2-B2*(100%-$B$22-$B$21))</f>
        <v>1207315</v>
      </c>
      <c r="H23">
        <f>B2*(100%-$B$22-$B$21)</f>
        <v>1930593</v>
      </c>
      <c r="I23" s="5">
        <v>1</v>
      </c>
      <c r="L23" s="5">
        <v>1</v>
      </c>
      <c r="T23">
        <v>2018</v>
      </c>
      <c r="U23" s="2">
        <f>(1000*(C2+(B2*($B$21+$B$22)))/(B2*(100%-$B$21-$B$22)))</f>
        <v>625.35966928296136</v>
      </c>
      <c r="W23" s="4">
        <v>1</v>
      </c>
      <c r="Y23" s="5">
        <v>1</v>
      </c>
    </row>
    <row r="24" spans="1:26" x14ac:dyDescent="0.25">
      <c r="A24" t="s">
        <v>10</v>
      </c>
      <c r="B24" s="5">
        <v>1.01</v>
      </c>
      <c r="E24">
        <v>2020</v>
      </c>
      <c r="F24" s="2">
        <f>1000*G24/H24</f>
        <v>545.69726366252848</v>
      </c>
      <c r="G24">
        <f t="shared" si="12"/>
        <v>1194666.875</v>
      </c>
      <c r="H24">
        <f t="shared" ref="H24:H40" si="13">B3*(100%-$B$22-$B$21)+B3*($B$25-$B$26)</f>
        <v>2189248.4249999998</v>
      </c>
      <c r="I24" s="7">
        <f>I23*$B$24</f>
        <v>1.01</v>
      </c>
      <c r="J24" s="4">
        <f>I24/(F24/$F$23)</f>
        <v>1.1574426115619938</v>
      </c>
      <c r="K24" s="4"/>
      <c r="L24" s="5">
        <f>L23+$B$24</f>
        <v>2.0099999999999998</v>
      </c>
      <c r="M24" s="4">
        <f>$I$23*B24</f>
        <v>1.01</v>
      </c>
      <c r="N24" s="5">
        <f t="shared" ref="N24:N40" si="14">$L$23+$B$24*(E24-$E$23)</f>
        <v>2.0099999999999998</v>
      </c>
      <c r="O24">
        <f>(1000*C2*(100%+B22+B21))/(B2*(100%-B22-B21))</f>
        <v>542.81534222904565</v>
      </c>
      <c r="R24">
        <f>B2*B21</f>
        <v>154447.44</v>
      </c>
      <c r="T24">
        <v>2019</v>
      </c>
      <c r="U24" s="2">
        <f t="shared" ref="U24:U40" si="15">(1000*(C3+(B3*($B$21+$B$22)))/(B3*((100%-$B$21-$B$22)+($B$25-$B$26))))</f>
        <v>545.69726366252848</v>
      </c>
      <c r="V24">
        <f t="shared" ref="V24:V40" si="16">U24/$U$23</f>
        <v>0.87261345824911618</v>
      </c>
      <c r="W24" s="4">
        <f>$B$24*W23</f>
        <v>1.01</v>
      </c>
      <c r="X24" s="4">
        <f>W24/V24</f>
        <v>1.157442611561994</v>
      </c>
      <c r="Y24" s="5">
        <v>1</v>
      </c>
      <c r="Z24" s="7">
        <f>X24/Y24</f>
        <v>1.157442611561994</v>
      </c>
    </row>
    <row r="25" spans="1:26" x14ac:dyDescent="0.25">
      <c r="A25" t="s">
        <v>16</v>
      </c>
      <c r="B25" s="5">
        <v>0.2</v>
      </c>
      <c r="E25" s="9">
        <v>2021</v>
      </c>
      <c r="F25" s="2">
        <f>1000*G25/H25</f>
        <v>530.70853414711144</v>
      </c>
      <c r="G25">
        <f t="shared" si="12"/>
        <v>1182028.875</v>
      </c>
      <c r="H25">
        <f t="shared" si="13"/>
        <v>2227265.625</v>
      </c>
      <c r="I25" s="7">
        <f>I24*$B$24</f>
        <v>1.0201</v>
      </c>
      <c r="J25" s="4">
        <f t="shared" ref="J25:J40" si="17">I25/(F25/$F$23)</f>
        <v>1.202033428124063</v>
      </c>
      <c r="K25" s="4"/>
      <c r="L25" s="5">
        <f t="shared" ref="L25:L40" si="18">L24+$B$24</f>
        <v>3.0199999999999996</v>
      </c>
      <c r="M25" s="4">
        <f>$I$23*$B$24*$B$24</f>
        <v>1.0201</v>
      </c>
      <c r="N25" s="5">
        <f t="shared" si="14"/>
        <v>3.02</v>
      </c>
      <c r="P25">
        <f>C2+R26</f>
        <v>1207315</v>
      </c>
      <c r="R25">
        <f>B2*B22</f>
        <v>121351.56</v>
      </c>
      <c r="T25">
        <v>2020</v>
      </c>
      <c r="U25" s="2">
        <f t="shared" si="15"/>
        <v>530.70853414711155</v>
      </c>
      <c r="V25">
        <f t="shared" si="16"/>
        <v>0.84864528401011696</v>
      </c>
      <c r="W25" s="4">
        <f t="shared" ref="W25:W40" si="19">$B$24*W24</f>
        <v>1.0201</v>
      </c>
      <c r="X25" s="4">
        <f t="shared" ref="X25:X40" si="20">W25/V25</f>
        <v>1.202033428124063</v>
      </c>
      <c r="Y25" s="5">
        <v>1</v>
      </c>
      <c r="Z25" s="7">
        <f t="shared" ref="Z25:Z40" si="21">X25/Y25</f>
        <v>1.202033428124063</v>
      </c>
    </row>
    <row r="26" spans="1:26" x14ac:dyDescent="0.25">
      <c r="A26" t="s">
        <v>17</v>
      </c>
      <c r="B26" s="5">
        <v>0.1</v>
      </c>
      <c r="E26" s="9">
        <v>2022</v>
      </c>
      <c r="F26" s="2">
        <f t="shared" ref="F26:F40" si="22">1000*G26/H26</f>
        <v>515.57590995147552</v>
      </c>
      <c r="G26">
        <f t="shared" si="12"/>
        <v>1169889.25</v>
      </c>
      <c r="H26">
        <f t="shared" si="13"/>
        <v>2269092.15</v>
      </c>
      <c r="I26" s="7">
        <f t="shared" ref="I26:I40" si="23">I25*$B$24</f>
        <v>1.0303009999999999</v>
      </c>
      <c r="J26" s="4">
        <f t="shared" si="17"/>
        <v>1.2496873499821677</v>
      </c>
      <c r="K26" s="4"/>
      <c r="L26" s="5">
        <f t="shared" si="18"/>
        <v>4.0299999999999994</v>
      </c>
      <c r="M26" s="4">
        <f t="shared" ref="M26:M40" si="24">$I$23+(E26-$E$23)%</f>
        <v>1.03</v>
      </c>
      <c r="N26" s="5">
        <f t="shared" si="14"/>
        <v>4.03</v>
      </c>
      <c r="P26">
        <f>B2-R26</f>
        <v>1930593</v>
      </c>
      <c r="R26">
        <f>SUM(R24:R25)</f>
        <v>275799</v>
      </c>
      <c r="T26">
        <v>2021</v>
      </c>
      <c r="U26" s="2">
        <f t="shared" si="15"/>
        <v>515.57590995147552</v>
      </c>
      <c r="V26">
        <f t="shared" si="16"/>
        <v>0.82444701069807702</v>
      </c>
      <c r="W26" s="4">
        <f t="shared" si="19"/>
        <v>1.0303009999999999</v>
      </c>
      <c r="X26" s="4">
        <f t="shared" si="20"/>
        <v>1.2496873499821679</v>
      </c>
      <c r="Y26" s="5">
        <v>1</v>
      </c>
      <c r="Z26" s="7">
        <f t="shared" si="21"/>
        <v>1.2496873499821679</v>
      </c>
    </row>
    <row r="27" spans="1:26" x14ac:dyDescent="0.25">
      <c r="E27" s="9">
        <v>2023</v>
      </c>
      <c r="F27" s="2">
        <f t="shared" si="22"/>
        <v>500.99524230537401</v>
      </c>
      <c r="G27">
        <f t="shared" si="12"/>
        <v>1157759.75</v>
      </c>
      <c r="H27">
        <f t="shared" si="13"/>
        <v>2310919.65</v>
      </c>
      <c r="I27" s="7">
        <f t="shared" si="23"/>
        <v>1.04060401</v>
      </c>
      <c r="J27" s="4">
        <f t="shared" si="17"/>
        <v>1.2989180826421252</v>
      </c>
      <c r="K27" s="4"/>
      <c r="L27" s="5">
        <f t="shared" si="18"/>
        <v>5.0399999999999991</v>
      </c>
      <c r="M27" s="4">
        <f t="shared" si="24"/>
        <v>1.04</v>
      </c>
      <c r="N27" s="5">
        <f t="shared" si="14"/>
        <v>5.04</v>
      </c>
      <c r="T27">
        <v>2022</v>
      </c>
      <c r="U27" s="2">
        <f t="shared" si="15"/>
        <v>500.99524230537401</v>
      </c>
      <c r="V27">
        <f t="shared" si="16"/>
        <v>0.80113135994173745</v>
      </c>
      <c r="W27" s="4">
        <f t="shared" si="19"/>
        <v>1.04060401</v>
      </c>
      <c r="X27" s="4">
        <f t="shared" si="20"/>
        <v>1.2989180826421254</v>
      </c>
      <c r="Y27" s="5">
        <v>1</v>
      </c>
      <c r="Z27" s="7">
        <f t="shared" si="21"/>
        <v>1.2989180826421254</v>
      </c>
    </row>
    <row r="28" spans="1:26" x14ac:dyDescent="0.25">
      <c r="E28" s="9">
        <v>2024</v>
      </c>
      <c r="F28" s="2">
        <f t="shared" si="22"/>
        <v>519.26232285076787</v>
      </c>
      <c r="G28">
        <f t="shared" si="12"/>
        <v>1193816.625</v>
      </c>
      <c r="H28">
        <f t="shared" si="13"/>
        <v>2299062.6749999998</v>
      </c>
      <c r="I28" s="7">
        <f t="shared" si="23"/>
        <v>1.0510100500999999</v>
      </c>
      <c r="J28" s="4">
        <f t="shared" si="17"/>
        <v>1.2657558009123953</v>
      </c>
      <c r="K28" s="4"/>
      <c r="L28" s="5">
        <f t="shared" si="18"/>
        <v>6.0499999999999989</v>
      </c>
      <c r="M28" s="4">
        <f t="shared" si="24"/>
        <v>1.05</v>
      </c>
      <c r="N28" s="5">
        <f t="shared" si="14"/>
        <v>6.05</v>
      </c>
      <c r="T28">
        <v>2023</v>
      </c>
      <c r="U28" s="2">
        <f t="shared" si="15"/>
        <v>519.26232285076787</v>
      </c>
      <c r="V28">
        <f t="shared" si="16"/>
        <v>0.83034187901204926</v>
      </c>
      <c r="W28" s="4">
        <f t="shared" si="19"/>
        <v>1.0510100500999999</v>
      </c>
      <c r="X28" s="4">
        <f t="shared" si="20"/>
        <v>1.2657558009123957</v>
      </c>
      <c r="Y28" s="5">
        <v>1</v>
      </c>
      <c r="Z28" s="7">
        <f t="shared" si="21"/>
        <v>1.2657558009123957</v>
      </c>
    </row>
    <row r="29" spans="1:26" x14ac:dyDescent="0.25">
      <c r="E29" s="9">
        <v>2025</v>
      </c>
      <c r="F29" s="2">
        <f t="shared" si="22"/>
        <v>535.21590177624194</v>
      </c>
      <c r="G29">
        <f t="shared" si="12"/>
        <v>1225164.875</v>
      </c>
      <c r="H29">
        <f t="shared" si="13"/>
        <v>2289104.0249999999</v>
      </c>
      <c r="I29" s="7">
        <f t="shared" si="23"/>
        <v>1.0615201506009999</v>
      </c>
      <c r="J29" s="4">
        <f t="shared" si="17"/>
        <v>1.2403067399790546</v>
      </c>
      <c r="K29" s="4"/>
      <c r="L29" s="5">
        <f t="shared" si="18"/>
        <v>7.0599999999999987</v>
      </c>
      <c r="M29" s="4">
        <f t="shared" si="24"/>
        <v>1.06</v>
      </c>
      <c r="N29" s="5">
        <f t="shared" si="14"/>
        <v>7.0600000000000005</v>
      </c>
      <c r="T29">
        <v>2024</v>
      </c>
      <c r="U29" s="2">
        <f t="shared" si="15"/>
        <v>535.21590177624194</v>
      </c>
      <c r="V29">
        <f t="shared" si="16"/>
        <v>0.85585292442974703</v>
      </c>
      <c r="W29" s="4">
        <f t="shared" si="19"/>
        <v>1.0615201506009999</v>
      </c>
      <c r="X29" s="4">
        <f>W29/V29</f>
        <v>1.2403067399790548</v>
      </c>
      <c r="Y29" s="5">
        <v>1</v>
      </c>
      <c r="Z29" s="7">
        <f t="shared" si="21"/>
        <v>1.2403067399790548</v>
      </c>
    </row>
    <row r="30" spans="1:26" x14ac:dyDescent="0.25">
      <c r="E30" s="9">
        <v>2026</v>
      </c>
      <c r="F30" s="2">
        <f t="shared" si="22"/>
        <v>551.3139053409692</v>
      </c>
      <c r="G30">
        <f t="shared" si="12"/>
        <v>1256524</v>
      </c>
      <c r="H30">
        <f t="shared" si="13"/>
        <v>2279144.4</v>
      </c>
      <c r="I30" s="7">
        <f t="shared" si="23"/>
        <v>1.0721353521070098</v>
      </c>
      <c r="J30" s="4">
        <f t="shared" si="17"/>
        <v>1.216131504619945</v>
      </c>
      <c r="K30" s="4"/>
      <c r="L30" s="5">
        <f t="shared" si="18"/>
        <v>8.0699999999999985</v>
      </c>
      <c r="M30" s="4">
        <f t="shared" si="24"/>
        <v>1.07</v>
      </c>
      <c r="N30" s="5">
        <f t="shared" si="14"/>
        <v>8.07</v>
      </c>
      <c r="T30">
        <v>2025</v>
      </c>
      <c r="U30" s="2">
        <f t="shared" si="15"/>
        <v>551.3139053409692</v>
      </c>
      <c r="V30">
        <f t="shared" si="16"/>
        <v>0.88159491636725917</v>
      </c>
      <c r="W30" s="4">
        <f t="shared" si="19"/>
        <v>1.0721353521070098</v>
      </c>
      <c r="X30" s="4">
        <f t="shared" si="20"/>
        <v>1.2161315046199455</v>
      </c>
      <c r="Y30" s="5">
        <v>1</v>
      </c>
      <c r="Z30" s="7">
        <f t="shared" si="21"/>
        <v>1.2161315046199455</v>
      </c>
    </row>
    <row r="31" spans="1:26" x14ac:dyDescent="0.25">
      <c r="E31" s="9">
        <v>2027</v>
      </c>
      <c r="F31" s="2">
        <f t="shared" si="22"/>
        <v>567.55762650487554</v>
      </c>
      <c r="G31">
        <f t="shared" si="12"/>
        <v>1287893.125</v>
      </c>
      <c r="H31">
        <f t="shared" si="13"/>
        <v>2269184.7749999999</v>
      </c>
      <c r="I31" s="7">
        <f t="shared" si="23"/>
        <v>1.08285670562808</v>
      </c>
      <c r="J31" s="4">
        <f t="shared" si="17"/>
        <v>1.1931385989517593</v>
      </c>
      <c r="K31" s="4"/>
      <c r="L31" s="5">
        <f t="shared" si="18"/>
        <v>9.0799999999999983</v>
      </c>
      <c r="M31" s="4">
        <f t="shared" si="24"/>
        <v>1.08</v>
      </c>
      <c r="N31" s="5">
        <f t="shared" si="14"/>
        <v>9.08</v>
      </c>
      <c r="T31">
        <v>2026</v>
      </c>
      <c r="U31" s="2">
        <f t="shared" si="15"/>
        <v>567.55762650487554</v>
      </c>
      <c r="V31">
        <f t="shared" si="16"/>
        <v>0.9075699223706547</v>
      </c>
      <c r="W31" s="4">
        <f t="shared" si="19"/>
        <v>1.08285670562808</v>
      </c>
      <c r="X31" s="4">
        <f t="shared" si="20"/>
        <v>1.1931385989517593</v>
      </c>
      <c r="Y31" s="5">
        <v>1</v>
      </c>
      <c r="Z31" s="7">
        <f t="shared" si="21"/>
        <v>1.1931385989517593</v>
      </c>
    </row>
    <row r="32" spans="1:26" x14ac:dyDescent="0.25">
      <c r="E32" s="9">
        <v>2028</v>
      </c>
      <c r="F32" s="2">
        <f t="shared" si="22"/>
        <v>582.33660943281427</v>
      </c>
      <c r="G32">
        <f t="shared" si="12"/>
        <v>1320300.625</v>
      </c>
      <c r="H32">
        <f t="shared" si="13"/>
        <v>2267246.4750000001</v>
      </c>
      <c r="I32" s="7">
        <f t="shared" si="23"/>
        <v>1.0936852726843609</v>
      </c>
      <c r="J32" s="4">
        <f t="shared" si="17"/>
        <v>1.1744867991241172</v>
      </c>
      <c r="K32" s="4"/>
      <c r="L32" s="5">
        <f t="shared" si="18"/>
        <v>10.089999999999998</v>
      </c>
      <c r="M32" s="4">
        <f t="shared" si="24"/>
        <v>1.0900000000000001</v>
      </c>
      <c r="N32" s="5">
        <f t="shared" si="14"/>
        <v>10.09</v>
      </c>
      <c r="T32">
        <v>2027</v>
      </c>
      <c r="U32" s="2">
        <f t="shared" si="15"/>
        <v>582.33660943281438</v>
      </c>
      <c r="V32">
        <f t="shared" si="16"/>
        <v>0.93120269508349118</v>
      </c>
      <c r="W32" s="4">
        <f t="shared" si="19"/>
        <v>1.0936852726843609</v>
      </c>
      <c r="X32" s="4">
        <f t="shared" si="20"/>
        <v>1.1744867991241172</v>
      </c>
      <c r="Y32" s="5">
        <v>1</v>
      </c>
      <c r="Z32" s="7">
        <f t="shared" si="21"/>
        <v>1.1744867991241172</v>
      </c>
    </row>
    <row r="33" spans="5:26" x14ac:dyDescent="0.25">
      <c r="E33" s="9">
        <v>2029</v>
      </c>
      <c r="F33" s="2">
        <f t="shared" si="22"/>
        <v>596.24535767389966</v>
      </c>
      <c r="G33">
        <f t="shared" si="12"/>
        <v>1353274</v>
      </c>
      <c r="H33">
        <f t="shared" si="13"/>
        <v>2269659.6</v>
      </c>
      <c r="I33" s="7">
        <f t="shared" si="23"/>
        <v>1.1046221254112045</v>
      </c>
      <c r="J33" s="4">
        <f t="shared" si="17"/>
        <v>1.158560176845183</v>
      </c>
      <c r="K33" s="4"/>
      <c r="L33" s="5">
        <f t="shared" si="18"/>
        <v>11.099999999999998</v>
      </c>
      <c r="M33" s="4">
        <f t="shared" si="24"/>
        <v>1.1000000000000001</v>
      </c>
      <c r="N33" s="5">
        <f t="shared" si="14"/>
        <v>11.1</v>
      </c>
      <c r="T33">
        <v>2028</v>
      </c>
      <c r="U33" s="2">
        <f t="shared" si="15"/>
        <v>596.24535767389978</v>
      </c>
      <c r="V33">
        <f t="shared" si="16"/>
        <v>0.95344389310803479</v>
      </c>
      <c r="W33" s="4">
        <f t="shared" si="19"/>
        <v>1.1046221254112045</v>
      </c>
      <c r="X33" s="4">
        <f t="shared" si="20"/>
        <v>1.158560176845183</v>
      </c>
      <c r="Y33" s="5">
        <v>1</v>
      </c>
      <c r="Z33" s="7">
        <f t="shared" si="21"/>
        <v>1.158560176845183</v>
      </c>
    </row>
    <row r="34" spans="5:26" x14ac:dyDescent="0.25">
      <c r="E34" s="9">
        <v>2030</v>
      </c>
      <c r="F34" s="2">
        <f t="shared" si="22"/>
        <v>605.66714826921975</v>
      </c>
      <c r="G34">
        <f t="shared" si="12"/>
        <v>1379690.125</v>
      </c>
      <c r="H34">
        <f t="shared" si="13"/>
        <v>2277967.5750000002</v>
      </c>
      <c r="I34" s="7">
        <f t="shared" si="23"/>
        <v>1.1156683466653166</v>
      </c>
      <c r="J34" s="4">
        <f t="shared" si="17"/>
        <v>1.151942928213707</v>
      </c>
      <c r="K34" s="4"/>
      <c r="L34" s="5">
        <f t="shared" si="18"/>
        <v>12.109999999999998</v>
      </c>
      <c r="M34" s="4">
        <f t="shared" si="24"/>
        <v>1.1100000000000001</v>
      </c>
      <c r="N34" s="5">
        <f t="shared" si="14"/>
        <v>12.11</v>
      </c>
      <c r="T34">
        <v>2029</v>
      </c>
      <c r="U34" s="2">
        <f t="shared" si="15"/>
        <v>605.66714826921987</v>
      </c>
      <c r="V34">
        <f t="shared" si="16"/>
        <v>0.96851008790457982</v>
      </c>
      <c r="W34" s="4">
        <f t="shared" si="19"/>
        <v>1.1156683466653166</v>
      </c>
      <c r="X34" s="4">
        <f t="shared" si="20"/>
        <v>1.151942928213707</v>
      </c>
      <c r="Y34" s="5">
        <v>1</v>
      </c>
      <c r="Z34" s="7">
        <f t="shared" si="21"/>
        <v>1.151942928213707</v>
      </c>
    </row>
    <row r="35" spans="5:26" x14ac:dyDescent="0.25">
      <c r="E35" s="9">
        <v>2031</v>
      </c>
      <c r="F35" s="2">
        <f t="shared" si="22"/>
        <v>615.02589832216529</v>
      </c>
      <c r="G35">
        <f t="shared" si="12"/>
        <v>1406116.875</v>
      </c>
      <c r="H35">
        <f t="shared" si="13"/>
        <v>2286272.625</v>
      </c>
      <c r="I35" s="7">
        <f t="shared" si="23"/>
        <v>1.1268250301319698</v>
      </c>
      <c r="J35" s="4">
        <f t="shared" si="17"/>
        <v>1.1457581381621234</v>
      </c>
      <c r="K35" s="4"/>
      <c r="L35" s="5">
        <f t="shared" si="18"/>
        <v>13.119999999999997</v>
      </c>
      <c r="M35" s="4">
        <f t="shared" si="24"/>
        <v>1.1200000000000001</v>
      </c>
      <c r="N35" s="5">
        <f t="shared" si="14"/>
        <v>13.120000000000001</v>
      </c>
      <c r="T35">
        <v>2030</v>
      </c>
      <c r="U35" s="2">
        <f t="shared" si="15"/>
        <v>615.0258983221654</v>
      </c>
      <c r="V35">
        <f t="shared" si="16"/>
        <v>0.98347547584473316</v>
      </c>
      <c r="W35" s="4">
        <f t="shared" si="19"/>
        <v>1.1268250301319698</v>
      </c>
      <c r="X35" s="4">
        <f t="shared" si="20"/>
        <v>1.1457581381621234</v>
      </c>
      <c r="Y35" s="5">
        <v>1</v>
      </c>
      <c r="Z35" s="7">
        <f t="shared" si="21"/>
        <v>1.1457581381621234</v>
      </c>
    </row>
    <row r="36" spans="5:26" x14ac:dyDescent="0.25">
      <c r="E36" s="9">
        <v>2032</v>
      </c>
      <c r="F36" s="2">
        <f t="shared" si="22"/>
        <v>624.3208240923899</v>
      </c>
      <c r="G36">
        <f t="shared" si="12"/>
        <v>1432552.625</v>
      </c>
      <c r="H36">
        <f t="shared" si="13"/>
        <v>2294577.6749999998</v>
      </c>
      <c r="I36" s="7">
        <f t="shared" si="23"/>
        <v>1.1380932804332895</v>
      </c>
      <c r="J36" s="4">
        <f t="shared" si="17"/>
        <v>1.1399870226971622</v>
      </c>
      <c r="K36" s="4"/>
      <c r="L36" s="5">
        <f t="shared" si="18"/>
        <v>14.129999999999997</v>
      </c>
      <c r="M36" s="4">
        <f t="shared" si="24"/>
        <v>1.1299999999999999</v>
      </c>
      <c r="N36" s="5">
        <f t="shared" si="14"/>
        <v>14.13</v>
      </c>
      <c r="T36">
        <v>2031</v>
      </c>
      <c r="U36" s="2">
        <f t="shared" si="15"/>
        <v>624.3208240923899</v>
      </c>
      <c r="V36">
        <f t="shared" si="16"/>
        <v>0.99833880366515704</v>
      </c>
      <c r="W36" s="4">
        <f t="shared" si="19"/>
        <v>1.1380932804332895</v>
      </c>
      <c r="X36" s="4">
        <f t="shared" si="20"/>
        <v>1.1399870226971627</v>
      </c>
      <c r="Y36" s="5">
        <v>1</v>
      </c>
      <c r="Z36" s="7">
        <f t="shared" si="21"/>
        <v>1.1399870226971627</v>
      </c>
    </row>
    <row r="37" spans="5:26" x14ac:dyDescent="0.25">
      <c r="E37" s="9">
        <v>2033</v>
      </c>
      <c r="F37" s="2">
        <f t="shared" si="22"/>
        <v>633.77051029486893</v>
      </c>
      <c r="G37">
        <f t="shared" si="12"/>
        <v>1458868.875</v>
      </c>
      <c r="H37">
        <f t="shared" si="13"/>
        <v>2301888.2250000001</v>
      </c>
      <c r="I37" s="7">
        <f t="shared" si="23"/>
        <v>1.1494742132376223</v>
      </c>
      <c r="J37" s="4">
        <f t="shared" si="17"/>
        <v>1.1342194093333966</v>
      </c>
      <c r="K37" s="4"/>
      <c r="L37" s="5">
        <f t="shared" si="18"/>
        <v>15.139999999999997</v>
      </c>
      <c r="M37" s="4">
        <f t="shared" si="24"/>
        <v>1.1400000000000001</v>
      </c>
      <c r="N37" s="5">
        <f t="shared" si="14"/>
        <v>15.14</v>
      </c>
      <c r="T37">
        <v>2032</v>
      </c>
      <c r="U37" s="2">
        <f t="shared" si="15"/>
        <v>633.77051029486904</v>
      </c>
      <c r="V37">
        <f t="shared" si="16"/>
        <v>1.013449605762955</v>
      </c>
      <c r="W37" s="4">
        <f t="shared" si="19"/>
        <v>1.1494742132376223</v>
      </c>
      <c r="X37" s="4">
        <f t="shared" si="20"/>
        <v>1.1342194093333966</v>
      </c>
      <c r="Y37" s="5">
        <v>1</v>
      </c>
      <c r="Z37" s="7">
        <f t="shared" si="21"/>
        <v>1.1342194093333966</v>
      </c>
    </row>
    <row r="38" spans="5:26" x14ac:dyDescent="0.25">
      <c r="E38" s="9">
        <v>2034</v>
      </c>
      <c r="F38" s="2">
        <f t="shared" si="22"/>
        <v>644.76055857564199</v>
      </c>
      <c r="G38">
        <f t="shared" si="12"/>
        <v>1484276.75</v>
      </c>
      <c r="H38">
        <f t="shared" si="13"/>
        <v>2302058.85</v>
      </c>
      <c r="I38" s="7">
        <f t="shared" si="23"/>
        <v>1.1609689553699987</v>
      </c>
      <c r="J38" s="4">
        <f t="shared" si="17"/>
        <v>1.1260353201223177</v>
      </c>
      <c r="K38" s="4"/>
      <c r="L38" s="5">
        <f t="shared" si="18"/>
        <v>16.149999999999999</v>
      </c>
      <c r="M38" s="4">
        <f t="shared" si="24"/>
        <v>1.1499999999999999</v>
      </c>
      <c r="N38" s="5">
        <f t="shared" si="14"/>
        <v>16.149999999999999</v>
      </c>
      <c r="T38">
        <v>2033</v>
      </c>
      <c r="U38" s="2">
        <f t="shared" si="15"/>
        <v>644.76055857564211</v>
      </c>
      <c r="V38">
        <f t="shared" si="16"/>
        <v>1.0310235697081742</v>
      </c>
      <c r="W38" s="4">
        <f t="shared" si="19"/>
        <v>1.1609689553699987</v>
      </c>
      <c r="X38" s="4">
        <f t="shared" si="20"/>
        <v>1.1260353201223177</v>
      </c>
      <c r="Y38" s="5">
        <v>1</v>
      </c>
      <c r="Z38" s="7">
        <f t="shared" si="21"/>
        <v>1.1260353201223177</v>
      </c>
    </row>
    <row r="39" spans="5:26" x14ac:dyDescent="0.25">
      <c r="E39" s="9">
        <v>2035</v>
      </c>
      <c r="F39" s="2">
        <f t="shared" si="22"/>
        <v>649.35009062028075</v>
      </c>
      <c r="G39">
        <f t="shared" si="12"/>
        <v>1492355.875</v>
      </c>
      <c r="H39">
        <f t="shared" si="13"/>
        <v>2298230.0249999999</v>
      </c>
      <c r="I39" s="7">
        <f t="shared" si="23"/>
        <v>1.1725786449236986</v>
      </c>
      <c r="J39" s="4">
        <f t="shared" si="17"/>
        <v>1.1292573978041496</v>
      </c>
      <c r="K39" s="4"/>
      <c r="L39" s="5">
        <f t="shared" si="18"/>
        <v>17.16</v>
      </c>
      <c r="M39" s="4">
        <f t="shared" si="24"/>
        <v>1.1599999999999999</v>
      </c>
      <c r="N39" s="5">
        <f t="shared" si="14"/>
        <v>17.16</v>
      </c>
      <c r="T39">
        <v>2034</v>
      </c>
      <c r="U39" s="2">
        <f t="shared" si="15"/>
        <v>649.35009062028075</v>
      </c>
      <c r="V39">
        <f t="shared" si="16"/>
        <v>1.0383625975829667</v>
      </c>
      <c r="W39" s="4">
        <f t="shared" si="19"/>
        <v>1.1725786449236986</v>
      </c>
      <c r="X39" s="4">
        <f t="shared" si="20"/>
        <v>1.1292573978041498</v>
      </c>
      <c r="Y39" s="5">
        <v>1</v>
      </c>
      <c r="Z39" s="7">
        <f t="shared" si="21"/>
        <v>1.1292573978041498</v>
      </c>
    </row>
    <row r="40" spans="5:26" x14ac:dyDescent="0.25">
      <c r="E40" s="9">
        <v>2036</v>
      </c>
      <c r="F40" s="2">
        <f t="shared" si="22"/>
        <v>653.9584271486608</v>
      </c>
      <c r="G40">
        <f t="shared" si="12"/>
        <v>1500443</v>
      </c>
      <c r="H40">
        <f t="shared" si="13"/>
        <v>2294401.2000000002</v>
      </c>
      <c r="I40" s="7">
        <f t="shared" si="23"/>
        <v>1.1843044313729356</v>
      </c>
      <c r="J40" s="4">
        <f t="shared" si="17"/>
        <v>1.132512705376246</v>
      </c>
      <c r="K40" s="4"/>
      <c r="L40" s="5">
        <f t="shared" si="18"/>
        <v>18.170000000000002</v>
      </c>
      <c r="M40" s="4">
        <f t="shared" si="24"/>
        <v>1.17</v>
      </c>
      <c r="N40" s="5">
        <f t="shared" si="14"/>
        <v>18.170000000000002</v>
      </c>
      <c r="T40">
        <v>2035</v>
      </c>
      <c r="U40" s="2">
        <f t="shared" si="15"/>
        <v>653.95842714866092</v>
      </c>
      <c r="V40">
        <f t="shared" si="16"/>
        <v>1.0457316953274121</v>
      </c>
      <c r="W40" s="4">
        <f t="shared" si="19"/>
        <v>1.1843044313729356</v>
      </c>
      <c r="X40" s="4">
        <f t="shared" si="20"/>
        <v>1.132512705376246</v>
      </c>
      <c r="Y40" s="5">
        <v>1</v>
      </c>
      <c r="Z40" s="7">
        <f t="shared" si="21"/>
        <v>1.132512705376246</v>
      </c>
    </row>
    <row r="41" spans="5:26" x14ac:dyDescent="0.25">
      <c r="E41" s="9"/>
      <c r="F41" s="2"/>
      <c r="I41" s="7"/>
      <c r="J41" s="4"/>
      <c r="K41" s="4"/>
      <c r="L41" s="5"/>
      <c r="M41" s="4"/>
      <c r="N41" s="5"/>
      <c r="U41" s="2"/>
      <c r="W41" s="4"/>
      <c r="X41" s="4"/>
      <c r="Y41" s="5"/>
      <c r="Z41" s="7"/>
    </row>
    <row r="44" spans="5:26" x14ac:dyDescent="0.25">
      <c r="I44" s="5">
        <f>$I$23+(E25-E23)%</f>
        <v>1.02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773D-2A81-43B0-9784-5D3FF0A8C9C2}">
  <sheetPr>
    <tabColor theme="9" tint="-0.499984740745262"/>
    <pageSetUpPr fitToPage="1"/>
  </sheetPr>
  <dimension ref="A1:AA56"/>
  <sheetViews>
    <sheetView tabSelected="1" workbookViewId="0">
      <selection activeCell="J28" sqref="J28"/>
    </sheetView>
  </sheetViews>
  <sheetFormatPr defaultRowHeight="15" x14ac:dyDescent="0.25"/>
  <cols>
    <col min="1" max="2" width="17.85546875" style="9" customWidth="1"/>
    <col min="3" max="3" width="19" style="9" customWidth="1"/>
    <col min="4" max="4" width="15" style="9" customWidth="1"/>
    <col min="5" max="6" width="13.5703125" style="9" customWidth="1"/>
    <col min="7" max="7" width="9.7109375" style="9" bestFit="1" customWidth="1"/>
    <col min="8" max="8" width="12" style="9" bestFit="1" customWidth="1"/>
    <col min="9" max="9" width="14.7109375" style="9" customWidth="1"/>
    <col min="10" max="10" width="11.5703125" style="9" customWidth="1"/>
    <col min="11" max="11" width="9.140625" style="9"/>
    <col min="12" max="13" width="11" style="9" bestFit="1" customWidth="1"/>
    <col min="14" max="14" width="9.140625" style="9"/>
    <col min="15" max="15" width="11" style="9" bestFit="1" customWidth="1"/>
    <col min="16" max="16384" width="9.140625" style="9"/>
  </cols>
  <sheetData>
    <row r="1" spans="1:26" ht="39.75" customHeight="1" x14ac:dyDescent="0.25">
      <c r="A1" s="98" t="s">
        <v>115</v>
      </c>
      <c r="B1" s="98"/>
      <c r="C1" s="98"/>
      <c r="D1" s="98"/>
      <c r="E1" s="98"/>
      <c r="F1" s="98"/>
      <c r="G1" s="98"/>
      <c r="H1" s="98"/>
      <c r="I1" s="98"/>
    </row>
    <row r="2" spans="1:26" ht="15.75" x14ac:dyDescent="0.25">
      <c r="A2" s="95" t="s">
        <v>102</v>
      </c>
      <c r="B2" s="95"/>
      <c r="C2" s="95"/>
      <c r="D2" s="95"/>
      <c r="E2" s="95"/>
      <c r="F2" s="95"/>
      <c r="G2" s="95"/>
      <c r="H2" s="95"/>
      <c r="I2" s="95"/>
    </row>
    <row r="3" spans="1:26" x14ac:dyDescent="0.25">
      <c r="A3" s="97"/>
      <c r="B3" s="97"/>
      <c r="C3" s="97"/>
      <c r="D3" s="97"/>
      <c r="E3" s="97"/>
      <c r="F3" s="97"/>
      <c r="G3" s="97"/>
      <c r="H3" s="40" t="s">
        <v>103</v>
      </c>
      <c r="I3" s="40" t="s">
        <v>104</v>
      </c>
    </row>
    <row r="4" spans="1:26" x14ac:dyDescent="0.25">
      <c r="A4" s="100" t="s">
        <v>110</v>
      </c>
      <c r="B4" s="100"/>
      <c r="C4" s="100"/>
      <c r="D4" s="100"/>
      <c r="E4" s="100"/>
      <c r="F4" s="100"/>
      <c r="G4" s="100"/>
      <c r="H4" s="48">
        <v>1.01</v>
      </c>
      <c r="I4" s="50">
        <v>1.06</v>
      </c>
    </row>
    <row r="5" spans="1:26" x14ac:dyDescent="0.25">
      <c r="A5" s="101" t="s">
        <v>105</v>
      </c>
      <c r="B5" s="101"/>
      <c r="C5" s="101"/>
      <c r="D5" s="101"/>
      <c r="E5" s="101"/>
      <c r="F5" s="101"/>
      <c r="G5" s="101"/>
      <c r="H5" s="48">
        <v>7.0000000000000007E-2</v>
      </c>
      <c r="I5" s="50">
        <v>7.0000000000000007E-2</v>
      </c>
    </row>
    <row r="6" spans="1:26" x14ac:dyDescent="0.25">
      <c r="A6" s="101" t="s">
        <v>106</v>
      </c>
      <c r="B6" s="101"/>
      <c r="C6" s="101"/>
      <c r="D6" s="101"/>
      <c r="E6" s="101"/>
      <c r="F6" s="101"/>
      <c r="G6" s="101"/>
      <c r="H6" s="49">
        <v>5.5E-2</v>
      </c>
      <c r="I6" s="51">
        <v>5.5E-2</v>
      </c>
    </row>
    <row r="7" spans="1:26" x14ac:dyDescent="0.25">
      <c r="A7" s="101" t="s">
        <v>114</v>
      </c>
      <c r="B7" s="101"/>
      <c r="C7" s="101"/>
      <c r="D7" s="101"/>
      <c r="E7" s="101"/>
      <c r="F7" s="101"/>
      <c r="G7" s="101"/>
      <c r="H7" s="48">
        <v>0.2</v>
      </c>
      <c r="I7" s="50">
        <v>0.2</v>
      </c>
    </row>
    <row r="8" spans="1:26" x14ac:dyDescent="0.25">
      <c r="A8" s="101" t="s">
        <v>117</v>
      </c>
      <c r="B8" s="101"/>
      <c r="C8" s="101"/>
      <c r="D8" s="101"/>
      <c r="E8" s="101"/>
      <c r="F8" s="101"/>
      <c r="G8" s="101"/>
      <c r="H8" s="48">
        <v>0.2</v>
      </c>
      <c r="I8" s="50">
        <v>0.1</v>
      </c>
    </row>
    <row r="9" spans="1:26" ht="13.5" customHeight="1" x14ac:dyDescent="0.25">
      <c r="A9" s="36"/>
      <c r="B9" s="36"/>
      <c r="C9" s="36"/>
      <c r="D9" s="36"/>
      <c r="E9" s="36"/>
      <c r="F9" s="36"/>
      <c r="G9" s="36"/>
      <c r="I9" s="5"/>
      <c r="J9" s="5"/>
    </row>
    <row r="10" spans="1:26" ht="18.75" x14ac:dyDescent="0.3">
      <c r="A10" s="96" t="s">
        <v>111</v>
      </c>
      <c r="B10" s="96"/>
      <c r="C10" s="96"/>
      <c r="D10" s="96"/>
      <c r="E10" s="96"/>
      <c r="F10" s="96"/>
      <c r="G10" s="96"/>
      <c r="H10" s="96"/>
      <c r="I10" s="96"/>
      <c r="J10" s="96"/>
    </row>
    <row r="11" spans="1:26" ht="11.25" customHeight="1" x14ac:dyDescent="0.25">
      <c r="A11" s="36"/>
      <c r="B11" s="36"/>
      <c r="C11" s="36"/>
      <c r="D11" s="36"/>
      <c r="E11" s="36"/>
      <c r="F11" s="36"/>
      <c r="G11" s="36"/>
      <c r="I11" s="5"/>
      <c r="J11" s="5"/>
    </row>
    <row r="12" spans="1:26" ht="90" customHeight="1" x14ac:dyDescent="0.25">
      <c r="A12" s="99" t="s">
        <v>0</v>
      </c>
      <c r="B12" s="99" t="s">
        <v>107</v>
      </c>
      <c r="C12" s="99" t="s">
        <v>108</v>
      </c>
      <c r="D12" s="99" t="s">
        <v>116</v>
      </c>
      <c r="E12" s="93" t="s">
        <v>118</v>
      </c>
      <c r="F12" s="94"/>
      <c r="G12" s="99" t="s">
        <v>113</v>
      </c>
      <c r="H12" s="99"/>
      <c r="I12" s="99" t="s">
        <v>112</v>
      </c>
      <c r="J12" s="99"/>
      <c r="K12" s="1"/>
      <c r="L12" s="1"/>
      <c r="M12" s="1"/>
      <c r="N12" s="1"/>
    </row>
    <row r="13" spans="1:26" x14ac:dyDescent="0.25">
      <c r="A13" s="99"/>
      <c r="B13" s="99"/>
      <c r="C13" s="99"/>
      <c r="D13" s="99"/>
      <c r="E13" s="37" t="s">
        <v>103</v>
      </c>
      <c r="F13" s="37" t="s">
        <v>104</v>
      </c>
      <c r="G13" s="37" t="s">
        <v>103</v>
      </c>
      <c r="H13" s="37" t="s">
        <v>104</v>
      </c>
      <c r="I13" s="37" t="s">
        <v>103</v>
      </c>
      <c r="J13" s="37" t="s">
        <v>104</v>
      </c>
      <c r="K13" s="1"/>
      <c r="L13" s="1"/>
      <c r="M13" s="1"/>
      <c r="N13" s="1"/>
      <c r="O13" s="54"/>
      <c r="P13" s="54"/>
      <c r="Q13" s="54"/>
    </row>
    <row r="14" spans="1:26" ht="30" x14ac:dyDescent="0.25">
      <c r="A14" s="42" t="s">
        <v>109</v>
      </c>
      <c r="B14" s="43">
        <f>'Насел 19-36'!CP7</f>
        <v>2206392</v>
      </c>
      <c r="C14" s="43">
        <f>'Насел 19-36'!CQ7</f>
        <v>931516</v>
      </c>
      <c r="D14" s="43">
        <f>ROUND(B14*((100%-$H$5-$H$6)),0)</f>
        <v>1930593</v>
      </c>
      <c r="E14" s="44">
        <f>1000*($C14+$B14*($H$5+$H$6))/($D14*(100%+(H$7-H$8)))</f>
        <v>625.35966928296125</v>
      </c>
      <c r="F14" s="44">
        <f>1000*($C14+$B14*($H$5+$H$6))/($D14*(100%+(I$7-I$8)))</f>
        <v>568.50879025723737</v>
      </c>
      <c r="G14" s="45">
        <v>1</v>
      </c>
      <c r="H14" s="45">
        <v>1</v>
      </c>
      <c r="I14" s="45">
        <v>1</v>
      </c>
      <c r="J14" s="45">
        <v>1</v>
      </c>
    </row>
    <row r="15" spans="1:26" x14ac:dyDescent="0.25">
      <c r="A15" s="40">
        <v>2020</v>
      </c>
      <c r="B15" s="38">
        <f>'Насел 19-36'!CP10</f>
        <v>2245383</v>
      </c>
      <c r="C15" s="38">
        <f>'Насел 19-36'!CQ10</f>
        <v>913994</v>
      </c>
      <c r="D15" s="38">
        <f>ROUND(B15*((100%-$H$5-$H$6)),0)</f>
        <v>1964710</v>
      </c>
      <c r="E15" s="39">
        <f>1000*($C15+$B15*($H$5+$H$6))/($D15*(100%+(H$7-H$8)))</f>
        <v>608.06270391050077</v>
      </c>
      <c r="F15" s="39">
        <f>1000*($C15+$B15*($H$5+$H$6))/($D15*(100%+(I$7-I$8)))</f>
        <v>552.78427628227348</v>
      </c>
      <c r="G15" s="41">
        <f t="shared" ref="G15:G31" si="0">G14*$H$4</f>
        <v>1.01</v>
      </c>
      <c r="H15" s="41">
        <f t="shared" ref="H15:H31" si="1">H14*$I$4</f>
        <v>1.06</v>
      </c>
      <c r="I15" s="53">
        <f>$I$14*G15/($E15/$E14)</f>
        <v>1.0387304827509309</v>
      </c>
      <c r="J15" s="52">
        <f>$I$14*H15/($E15/$E14)</f>
        <v>1.0901527838772147</v>
      </c>
      <c r="Z15" s="4"/>
    </row>
    <row r="16" spans="1:26" x14ac:dyDescent="0.25">
      <c r="A16" s="40">
        <v>2021</v>
      </c>
      <c r="B16" s="38">
        <f>'Насел 19-36'!CP13</f>
        <v>2284375</v>
      </c>
      <c r="C16" s="38">
        <f>'Насел 19-36'!CQ13</f>
        <v>896482</v>
      </c>
      <c r="D16" s="38">
        <f t="shared" ref="D16:D31" si="2">ROUND(B16*((100%-$H$5-$H$6)),0)</f>
        <v>1998828</v>
      </c>
      <c r="E16" s="39">
        <f t="shared" ref="E16:E31" si="3">1000*($C16+$B16*($H$5+$H$6))/($D16*(100%+(H$7-H$8)))</f>
        <v>591.36097503136841</v>
      </c>
      <c r="F16" s="39">
        <f t="shared" ref="F16:F31" si="4">1000*($C16+$B16*($H$5+$H$6))/($D16*(100%+(I$7-I$8)))</f>
        <v>537.60088639215303</v>
      </c>
      <c r="G16" s="41">
        <f t="shared" si="0"/>
        <v>1.0201</v>
      </c>
      <c r="H16" s="41">
        <f t="shared" si="1"/>
        <v>1.1236000000000002</v>
      </c>
      <c r="I16" s="53">
        <f t="shared" ref="I16:I31" si="5">$I$14*G16/($E16/$E15)</f>
        <v>1.0489105477854692</v>
      </c>
      <c r="J16" s="52">
        <f t="shared" ref="J16:J31" si="6">$I$14*H16/($E16/$E15)</f>
        <v>1.1553336844346176</v>
      </c>
      <c r="K16" s="7"/>
      <c r="Z16" s="4"/>
    </row>
    <row r="17" spans="1:26" x14ac:dyDescent="0.25">
      <c r="A17" s="40">
        <v>2022</v>
      </c>
      <c r="B17" s="38">
        <f>'Насел 19-36'!CP16</f>
        <v>2327274</v>
      </c>
      <c r="C17" s="38">
        <f>'Насел 19-36'!CQ16</f>
        <v>878980</v>
      </c>
      <c r="D17" s="38">
        <f t="shared" si="2"/>
        <v>2036365</v>
      </c>
      <c r="E17" s="39">
        <f t="shared" si="3"/>
        <v>574.49880055883887</v>
      </c>
      <c r="F17" s="39">
        <f t="shared" si="4"/>
        <v>522.27163687167172</v>
      </c>
      <c r="G17" s="41">
        <f t="shared" si="0"/>
        <v>1.0303009999999999</v>
      </c>
      <c r="H17" s="41">
        <f t="shared" si="1"/>
        <v>1.1910160000000003</v>
      </c>
      <c r="I17" s="53">
        <f t="shared" si="5"/>
        <v>1.0605414725724789</v>
      </c>
      <c r="J17" s="52">
        <f t="shared" si="6"/>
        <v>1.2259736353719777</v>
      </c>
      <c r="K17" s="7"/>
      <c r="Z17" s="4"/>
    </row>
    <row r="18" spans="1:26" x14ac:dyDescent="0.25">
      <c r="A18" s="40">
        <v>2023</v>
      </c>
      <c r="B18" s="38">
        <f>'Насел 19-36'!CP19</f>
        <v>2370174</v>
      </c>
      <c r="C18" s="38">
        <f>'Насел 19-36'!CQ19</f>
        <v>861488</v>
      </c>
      <c r="D18" s="38">
        <f t="shared" si="2"/>
        <v>2073902</v>
      </c>
      <c r="E18" s="39">
        <f t="shared" si="3"/>
        <v>558.25190872085568</v>
      </c>
      <c r="F18" s="39">
        <f t="shared" si="4"/>
        <v>507.50173520077783</v>
      </c>
      <c r="G18" s="41">
        <f t="shared" si="0"/>
        <v>1.04060401</v>
      </c>
      <c r="H18" s="41">
        <f t="shared" si="1"/>
        <v>1.2624769600000003</v>
      </c>
      <c r="I18" s="53">
        <f t="shared" si="5"/>
        <v>1.0708888698142376</v>
      </c>
      <c r="J18" s="52">
        <f t="shared" si="6"/>
        <v>1.2992190226721447</v>
      </c>
      <c r="K18" s="7"/>
      <c r="Z18" s="4"/>
    </row>
    <row r="19" spans="1:26" x14ac:dyDescent="0.25">
      <c r="A19" s="40">
        <v>2024</v>
      </c>
      <c r="B19" s="38">
        <f>'Насел 19-36'!CP22</f>
        <v>2358013</v>
      </c>
      <c r="C19" s="38">
        <f>'Насел 19-36'!CQ22</f>
        <v>899065</v>
      </c>
      <c r="D19" s="38">
        <f t="shared" si="2"/>
        <v>2063261</v>
      </c>
      <c r="E19" s="39">
        <f t="shared" si="3"/>
        <v>578.60669348182319</v>
      </c>
      <c r="F19" s="39">
        <f t="shared" si="4"/>
        <v>526.0060849834756</v>
      </c>
      <c r="G19" s="41">
        <f t="shared" si="0"/>
        <v>1.0510100500999999</v>
      </c>
      <c r="H19" s="41">
        <f t="shared" si="1"/>
        <v>1.3382255776000005</v>
      </c>
      <c r="I19" s="53">
        <f t="shared" si="5"/>
        <v>1.0140366040745761</v>
      </c>
      <c r="J19" s="52">
        <f t="shared" si="6"/>
        <v>1.2911481865146084</v>
      </c>
      <c r="K19" s="7"/>
      <c r="Z19" s="4"/>
    </row>
    <row r="20" spans="1:26" x14ac:dyDescent="0.25">
      <c r="A20" s="40">
        <v>2025</v>
      </c>
      <c r="B20" s="38">
        <f>'Насел 19-36'!CP25</f>
        <v>2347799</v>
      </c>
      <c r="C20" s="38">
        <f>'Насел 19-36'!CQ25</f>
        <v>931690</v>
      </c>
      <c r="D20" s="38">
        <f t="shared" si="2"/>
        <v>2054324</v>
      </c>
      <c r="E20" s="39">
        <f t="shared" si="3"/>
        <v>596.38346969611416</v>
      </c>
      <c r="F20" s="39">
        <f t="shared" si="4"/>
        <v>542.16679063283095</v>
      </c>
      <c r="G20" s="41">
        <f t="shared" si="0"/>
        <v>1.0615201506009999</v>
      </c>
      <c r="H20" s="41">
        <f t="shared" si="1"/>
        <v>1.4185191122560006</v>
      </c>
      <c r="I20" s="53">
        <f t="shared" si="5"/>
        <v>1.0298787535418061</v>
      </c>
      <c r="J20" s="52">
        <f t="shared" si="6"/>
        <v>1.3762364231883126</v>
      </c>
      <c r="K20" s="7"/>
      <c r="Z20" s="4"/>
    </row>
    <row r="21" spans="1:26" x14ac:dyDescent="0.25">
      <c r="A21" s="40">
        <v>2026</v>
      </c>
      <c r="B21" s="38">
        <f>'Насел 19-36'!CP28</f>
        <v>2337584</v>
      </c>
      <c r="C21" s="38">
        <f>'Насел 19-36'!CQ28</f>
        <v>964326</v>
      </c>
      <c r="D21" s="38">
        <f t="shared" si="2"/>
        <v>2045386</v>
      </c>
      <c r="E21" s="39">
        <f t="shared" si="3"/>
        <v>614.32120880850857</v>
      </c>
      <c r="F21" s="39">
        <f t="shared" si="4"/>
        <v>558.47382618955317</v>
      </c>
      <c r="G21" s="41">
        <f t="shared" si="0"/>
        <v>1.0721353521070098</v>
      </c>
      <c r="H21" s="41">
        <f t="shared" si="1"/>
        <v>1.5036302589913606</v>
      </c>
      <c r="I21" s="53">
        <f t="shared" si="5"/>
        <v>1.0408297680517711</v>
      </c>
      <c r="J21" s="52">
        <f t="shared" si="6"/>
        <v>1.4597253328378237</v>
      </c>
      <c r="K21" s="7"/>
      <c r="Z21" s="4"/>
    </row>
    <row r="22" spans="1:26" x14ac:dyDescent="0.25">
      <c r="A22" s="40">
        <v>2027</v>
      </c>
      <c r="B22" s="38">
        <f>'Насел 19-36'!CP31</f>
        <v>2327369</v>
      </c>
      <c r="C22" s="38">
        <f>'Насел 19-36'!CQ31</f>
        <v>996972</v>
      </c>
      <c r="D22" s="38">
        <f t="shared" si="2"/>
        <v>2036448</v>
      </c>
      <c r="E22" s="39">
        <f t="shared" si="3"/>
        <v>632.4213164293908</v>
      </c>
      <c r="F22" s="39">
        <f t="shared" si="4"/>
        <v>574.9284694812643</v>
      </c>
      <c r="G22" s="41">
        <f t="shared" si="0"/>
        <v>1.08285670562808</v>
      </c>
      <c r="H22" s="41">
        <f t="shared" si="1"/>
        <v>1.5938480745308423</v>
      </c>
      <c r="I22" s="53">
        <f t="shared" si="5"/>
        <v>1.0518649879223556</v>
      </c>
      <c r="J22" s="52">
        <f t="shared" si="6"/>
        <v>1.5482316145366999</v>
      </c>
      <c r="K22" s="7"/>
      <c r="V22" s="4"/>
      <c r="Z22" s="4"/>
    </row>
    <row r="23" spans="1:26" x14ac:dyDescent="0.25">
      <c r="A23" s="40">
        <v>2028</v>
      </c>
      <c r="B23" s="38">
        <f>'Насел 19-36'!CP34</f>
        <v>2325381</v>
      </c>
      <c r="C23" s="38">
        <f>'Насел 19-36'!CQ34</f>
        <v>1029628</v>
      </c>
      <c r="D23" s="38">
        <f t="shared" si="2"/>
        <v>2034708</v>
      </c>
      <c r="E23" s="39">
        <f t="shared" si="3"/>
        <v>648.88948438793182</v>
      </c>
      <c r="F23" s="39">
        <f t="shared" si="4"/>
        <v>589.89953126175612</v>
      </c>
      <c r="G23" s="41">
        <f t="shared" si="0"/>
        <v>1.0936852726843609</v>
      </c>
      <c r="H23" s="41">
        <f t="shared" si="1"/>
        <v>1.6894789590026928</v>
      </c>
      <c r="I23" s="53">
        <f t="shared" si="5"/>
        <v>1.0659286312258576</v>
      </c>
      <c r="J23" s="52">
        <f t="shared" si="6"/>
        <v>1.6466016679867639</v>
      </c>
      <c r="K23" s="7"/>
      <c r="M23" s="10"/>
      <c r="V23" s="4"/>
      <c r="Z23" s="4"/>
    </row>
    <row r="24" spans="1:26" x14ac:dyDescent="0.25">
      <c r="A24" s="40">
        <v>2029</v>
      </c>
      <c r="B24" s="38">
        <f>'Насел 19-36'!CP37</f>
        <v>2327856</v>
      </c>
      <c r="C24" s="38">
        <f>'Насел 19-36'!CQ37</f>
        <v>1062292</v>
      </c>
      <c r="D24" s="38">
        <f t="shared" si="2"/>
        <v>2036874</v>
      </c>
      <c r="E24" s="39">
        <f t="shared" si="3"/>
        <v>664.38768426520244</v>
      </c>
      <c r="F24" s="39">
        <f t="shared" si="4"/>
        <v>603.98880387745669</v>
      </c>
      <c r="G24" s="41">
        <f t="shared" si="0"/>
        <v>1.1046221254112045</v>
      </c>
      <c r="H24" s="41">
        <f t="shared" si="1"/>
        <v>1.7908476965428546</v>
      </c>
      <c r="I24" s="53">
        <f t="shared" si="5"/>
        <v>1.078854557929257</v>
      </c>
      <c r="J24" s="52">
        <f t="shared" si="6"/>
        <v>1.7490725158643217</v>
      </c>
      <c r="K24" s="7"/>
      <c r="M24" s="10"/>
      <c r="V24" s="4"/>
      <c r="Z24" s="4"/>
    </row>
    <row r="25" spans="1:26" x14ac:dyDescent="0.25">
      <c r="A25" s="40">
        <v>2030</v>
      </c>
      <c r="B25" s="38">
        <f>'Насел 19-36'!CP40</f>
        <v>2336377</v>
      </c>
      <c r="C25" s="38">
        <f>'Насел 19-36'!CQ40</f>
        <v>1087643</v>
      </c>
      <c r="D25" s="38">
        <f t="shared" si="2"/>
        <v>2044330</v>
      </c>
      <c r="E25" s="39">
        <f t="shared" si="3"/>
        <v>674.88620966282349</v>
      </c>
      <c r="F25" s="39">
        <f t="shared" si="4"/>
        <v>613.53291787529406</v>
      </c>
      <c r="G25" s="41">
        <f t="shared" si="0"/>
        <v>1.1156683466653166</v>
      </c>
      <c r="H25" s="41">
        <f t="shared" si="1"/>
        <v>1.8982985583354259</v>
      </c>
      <c r="I25" s="53">
        <f t="shared" si="5"/>
        <v>1.0983130172703959</v>
      </c>
      <c r="J25" s="52">
        <f t="shared" si="6"/>
        <v>1.8687686385628632</v>
      </c>
      <c r="K25" s="7"/>
      <c r="V25" s="4"/>
      <c r="Z25" s="4"/>
    </row>
    <row r="26" spans="1:26" x14ac:dyDescent="0.25">
      <c r="A26" s="40">
        <v>2031</v>
      </c>
      <c r="B26" s="38">
        <f>'Насел 19-36'!CP43</f>
        <v>2344895</v>
      </c>
      <c r="C26" s="38">
        <f>'Насел 19-36'!CQ43</f>
        <v>1113005</v>
      </c>
      <c r="D26" s="38">
        <f t="shared" si="2"/>
        <v>2051783</v>
      </c>
      <c r="E26" s="39">
        <f t="shared" si="3"/>
        <v>685.31461416728769</v>
      </c>
      <c r="F26" s="39">
        <f t="shared" si="4"/>
        <v>623.01328560662512</v>
      </c>
      <c r="G26" s="41">
        <f t="shared" si="0"/>
        <v>1.1268250301319698</v>
      </c>
      <c r="H26" s="41">
        <f t="shared" si="1"/>
        <v>2.0121964718355514</v>
      </c>
      <c r="I26" s="53">
        <f t="shared" si="5"/>
        <v>1.1096781796533037</v>
      </c>
      <c r="J26" s="52">
        <f t="shared" si="6"/>
        <v>1.9815769602755153</v>
      </c>
      <c r="K26" s="7"/>
      <c r="V26" s="4"/>
      <c r="Z26" s="4"/>
    </row>
    <row r="27" spans="1:26" x14ac:dyDescent="0.25">
      <c r="A27" s="40">
        <v>2032</v>
      </c>
      <c r="B27" s="38">
        <f>'Насел 19-36'!CP46</f>
        <v>2353413</v>
      </c>
      <c r="C27" s="38">
        <f>'Насел 19-36'!CQ46</f>
        <v>1138376</v>
      </c>
      <c r="D27" s="38">
        <f t="shared" si="2"/>
        <v>2059236</v>
      </c>
      <c r="E27" s="39">
        <f t="shared" si="3"/>
        <v>695.67190210349861</v>
      </c>
      <c r="F27" s="39">
        <f t="shared" si="4"/>
        <v>632.42900191227136</v>
      </c>
      <c r="G27" s="41">
        <f t="shared" si="0"/>
        <v>1.1380932804332895</v>
      </c>
      <c r="H27" s="41">
        <f t="shared" si="1"/>
        <v>2.1329282601456847</v>
      </c>
      <c r="I27" s="53">
        <f t="shared" si="5"/>
        <v>1.1211491437388614</v>
      </c>
      <c r="J27" s="52">
        <f t="shared" si="6"/>
        <v>2.1011728420084665</v>
      </c>
      <c r="K27" s="7"/>
      <c r="V27" s="4"/>
      <c r="Z27" s="4"/>
    </row>
    <row r="28" spans="1:26" x14ac:dyDescent="0.25">
      <c r="A28" s="40">
        <v>2033</v>
      </c>
      <c r="B28" s="38">
        <f>'Насел 19-36'!CP49</f>
        <v>2360911</v>
      </c>
      <c r="C28" s="38">
        <f>'Насел 19-36'!CQ49</f>
        <v>1163755</v>
      </c>
      <c r="D28" s="38">
        <f t="shared" si="2"/>
        <v>2065797</v>
      </c>
      <c r="E28" s="39">
        <f t="shared" si="3"/>
        <v>706.20146848891739</v>
      </c>
      <c r="F28" s="39">
        <f t="shared" si="4"/>
        <v>642.00133498992477</v>
      </c>
      <c r="G28" s="41">
        <f t="shared" si="0"/>
        <v>1.1494742132376223</v>
      </c>
      <c r="H28" s="41">
        <f t="shared" si="1"/>
        <v>2.2609039557544257</v>
      </c>
      <c r="I28" s="53">
        <f t="shared" si="5"/>
        <v>1.1323353858963103</v>
      </c>
      <c r="J28" s="52">
        <f t="shared" si="6"/>
        <v>2.2271935496516018</v>
      </c>
      <c r="K28" s="7"/>
      <c r="V28" s="4"/>
      <c r="Z28" s="4"/>
    </row>
    <row r="29" spans="1:26" x14ac:dyDescent="0.25">
      <c r="A29" s="40">
        <v>2034</v>
      </c>
      <c r="B29" s="38">
        <f>'Насел 19-36'!CP52</f>
        <v>2361086</v>
      </c>
      <c r="C29" s="38">
        <f>'Насел 19-36'!CQ52</f>
        <v>1189141</v>
      </c>
      <c r="D29" s="38">
        <f t="shared" si="2"/>
        <v>2065950</v>
      </c>
      <c r="E29" s="39">
        <f t="shared" si="3"/>
        <v>718.44756649483293</v>
      </c>
      <c r="F29" s="39">
        <f t="shared" si="4"/>
        <v>653.13415135893899</v>
      </c>
      <c r="G29" s="41">
        <f t="shared" si="0"/>
        <v>1.1609689553699987</v>
      </c>
      <c r="H29" s="41">
        <f t="shared" si="1"/>
        <v>2.3965581930996915</v>
      </c>
      <c r="I29" s="53">
        <f t="shared" si="5"/>
        <v>1.1411799822113171</v>
      </c>
      <c r="J29" s="52">
        <f t="shared" si="6"/>
        <v>2.3557083275308455</v>
      </c>
      <c r="K29" s="7"/>
      <c r="V29" s="4"/>
      <c r="Z29" s="4"/>
    </row>
    <row r="30" spans="1:26" x14ac:dyDescent="0.25">
      <c r="A30" s="40">
        <v>2035</v>
      </c>
      <c r="B30" s="38">
        <f>'Насел 19-36'!CP55</f>
        <v>2357159</v>
      </c>
      <c r="C30" s="38">
        <f>'Насел 19-36'!CQ55</f>
        <v>1197711</v>
      </c>
      <c r="D30" s="38">
        <f t="shared" si="2"/>
        <v>2062514</v>
      </c>
      <c r="E30" s="39">
        <f t="shared" si="3"/>
        <v>723.56157340022901</v>
      </c>
      <c r="F30" s="39">
        <f t="shared" si="4"/>
        <v>657.78324854566267</v>
      </c>
      <c r="G30" s="41">
        <f t="shared" si="0"/>
        <v>1.1725786449236986</v>
      </c>
      <c r="H30" s="41">
        <f t="shared" si="1"/>
        <v>2.5403516846856733</v>
      </c>
      <c r="I30" s="53">
        <f t="shared" si="5"/>
        <v>1.164291063731292</v>
      </c>
      <c r="J30" s="52">
        <f t="shared" si="6"/>
        <v>2.5223969223887108</v>
      </c>
      <c r="K30" s="7"/>
      <c r="V30" s="4"/>
      <c r="Z30" s="4"/>
    </row>
    <row r="31" spans="1:26" x14ac:dyDescent="0.25">
      <c r="A31" s="40">
        <v>2036</v>
      </c>
      <c r="B31" s="38">
        <f>'Насел 19-36'!CP58</f>
        <v>2353232</v>
      </c>
      <c r="C31" s="38">
        <f>'Насел 19-36'!CQ58</f>
        <v>1206289</v>
      </c>
      <c r="D31" s="38">
        <f t="shared" si="2"/>
        <v>2059078</v>
      </c>
      <c r="E31" s="39">
        <f t="shared" si="3"/>
        <v>728.69653310850777</v>
      </c>
      <c r="F31" s="39">
        <f t="shared" si="4"/>
        <v>662.45139373500695</v>
      </c>
      <c r="G31" s="41">
        <f t="shared" si="0"/>
        <v>1.1843044313729356</v>
      </c>
      <c r="H31" s="41">
        <f t="shared" si="1"/>
        <v>2.692772785766814</v>
      </c>
      <c r="I31" s="53">
        <f t="shared" si="5"/>
        <v>1.1759589058199407</v>
      </c>
      <c r="J31" s="52">
        <f t="shared" si="6"/>
        <v>2.6737974247897598</v>
      </c>
      <c r="K31" s="7"/>
      <c r="V31" s="4"/>
      <c r="Z31" s="4"/>
    </row>
    <row r="33" spans="2:27" x14ac:dyDescent="0.25">
      <c r="B33" s="5"/>
    </row>
    <row r="34" spans="2:27" x14ac:dyDescent="0.25">
      <c r="B34" s="6"/>
      <c r="U34" s="8"/>
      <c r="V34" s="8"/>
      <c r="W34" s="8"/>
      <c r="X34" s="8"/>
      <c r="Y34" s="8"/>
      <c r="Z34" s="8"/>
    </row>
    <row r="35" spans="2:27" x14ac:dyDescent="0.25">
      <c r="B35" s="5"/>
      <c r="G35" s="2"/>
      <c r="J35" s="5"/>
      <c r="M35" s="5"/>
      <c r="V35" s="2"/>
      <c r="X35" s="4"/>
      <c r="Z35" s="5"/>
    </row>
    <row r="36" spans="2:27" x14ac:dyDescent="0.25">
      <c r="B36" s="5"/>
      <c r="G36" s="2"/>
      <c r="J36" s="7"/>
      <c r="K36" s="4"/>
      <c r="L36" s="4"/>
      <c r="M36" s="5"/>
      <c r="N36" s="4"/>
      <c r="O36" s="5"/>
      <c r="V36" s="2"/>
      <c r="X36" s="4"/>
      <c r="Y36" s="4"/>
      <c r="Z36" s="5"/>
      <c r="AA36" s="7"/>
    </row>
    <row r="37" spans="2:27" x14ac:dyDescent="0.25">
      <c r="B37" s="5"/>
      <c r="G37" s="2"/>
      <c r="J37" s="7"/>
      <c r="K37" s="4"/>
      <c r="L37" s="4"/>
      <c r="M37" s="5"/>
      <c r="N37" s="4"/>
      <c r="O37" s="5"/>
      <c r="V37" s="2"/>
      <c r="X37" s="4"/>
      <c r="Y37" s="4"/>
      <c r="Z37" s="5"/>
      <c r="AA37" s="7"/>
    </row>
    <row r="38" spans="2:27" x14ac:dyDescent="0.25">
      <c r="G38" s="2"/>
      <c r="J38" s="7"/>
      <c r="K38" s="4"/>
      <c r="L38" s="4"/>
      <c r="M38" s="5"/>
      <c r="N38" s="4"/>
      <c r="O38" s="5"/>
      <c r="V38" s="2"/>
      <c r="X38" s="4"/>
      <c r="Y38" s="4"/>
      <c r="Z38" s="5"/>
      <c r="AA38" s="7"/>
    </row>
    <row r="39" spans="2:27" x14ac:dyDescent="0.25">
      <c r="G39" s="2"/>
      <c r="J39" s="7"/>
      <c r="K39" s="4"/>
      <c r="L39" s="4"/>
      <c r="M39" s="5"/>
      <c r="N39" s="4"/>
      <c r="O39" s="5"/>
      <c r="V39" s="2"/>
      <c r="X39" s="4"/>
      <c r="Y39" s="4"/>
      <c r="Z39" s="5"/>
      <c r="AA39" s="7"/>
    </row>
    <row r="40" spans="2:27" x14ac:dyDescent="0.25">
      <c r="G40" s="2"/>
      <c r="J40" s="7"/>
      <c r="K40" s="4"/>
      <c r="L40" s="4"/>
      <c r="M40" s="5"/>
      <c r="N40" s="4"/>
      <c r="O40" s="5"/>
      <c r="V40" s="2"/>
      <c r="X40" s="4"/>
      <c r="Y40" s="4"/>
      <c r="Z40" s="5"/>
      <c r="AA40" s="7"/>
    </row>
    <row r="41" spans="2:27" x14ac:dyDescent="0.25">
      <c r="G41" s="2"/>
      <c r="J41" s="7"/>
      <c r="K41" s="4"/>
      <c r="L41" s="4"/>
      <c r="M41" s="5"/>
      <c r="N41" s="4"/>
      <c r="O41" s="5"/>
      <c r="V41" s="2"/>
      <c r="X41" s="4"/>
      <c r="Y41" s="4"/>
      <c r="Z41" s="5"/>
      <c r="AA41" s="7"/>
    </row>
    <row r="42" spans="2:27" x14ac:dyDescent="0.25">
      <c r="G42" s="2"/>
      <c r="J42" s="7"/>
      <c r="K42" s="4"/>
      <c r="L42" s="4"/>
      <c r="M42" s="5"/>
      <c r="N42" s="4"/>
      <c r="O42" s="5"/>
      <c r="V42" s="2"/>
      <c r="X42" s="4"/>
      <c r="Y42" s="4"/>
      <c r="Z42" s="5"/>
      <c r="AA42" s="7"/>
    </row>
    <row r="43" spans="2:27" x14ac:dyDescent="0.25">
      <c r="G43" s="2"/>
      <c r="J43" s="7"/>
      <c r="K43" s="4"/>
      <c r="L43" s="4"/>
      <c r="M43" s="5"/>
      <c r="N43" s="4"/>
      <c r="O43" s="5"/>
      <c r="V43" s="2"/>
      <c r="X43" s="4"/>
      <c r="Y43" s="4"/>
      <c r="Z43" s="5"/>
      <c r="AA43" s="7"/>
    </row>
    <row r="44" spans="2:27" x14ac:dyDescent="0.25">
      <c r="G44" s="2"/>
      <c r="J44" s="7"/>
      <c r="K44" s="4"/>
      <c r="L44" s="4"/>
      <c r="M44" s="5"/>
      <c r="N44" s="4"/>
      <c r="O44" s="5"/>
      <c r="V44" s="2"/>
      <c r="X44" s="4"/>
      <c r="Y44" s="4"/>
      <c r="Z44" s="5"/>
      <c r="AA44" s="7"/>
    </row>
    <row r="45" spans="2:27" x14ac:dyDescent="0.25">
      <c r="G45" s="2"/>
      <c r="J45" s="7"/>
      <c r="K45" s="4"/>
      <c r="L45" s="4"/>
      <c r="M45" s="5"/>
      <c r="N45" s="4"/>
      <c r="O45" s="5"/>
      <c r="V45" s="2"/>
      <c r="X45" s="4"/>
      <c r="Y45" s="4"/>
      <c r="Z45" s="5"/>
      <c r="AA45" s="7"/>
    </row>
    <row r="46" spans="2:27" x14ac:dyDescent="0.25">
      <c r="G46" s="2"/>
      <c r="J46" s="7"/>
      <c r="K46" s="4"/>
      <c r="L46" s="4"/>
      <c r="M46" s="5"/>
      <c r="N46" s="4"/>
      <c r="O46" s="5"/>
      <c r="V46" s="2"/>
      <c r="X46" s="4"/>
      <c r="Y46" s="4"/>
      <c r="Z46" s="5"/>
      <c r="AA46" s="7"/>
    </row>
    <row r="47" spans="2:27" x14ac:dyDescent="0.25">
      <c r="G47" s="2"/>
      <c r="J47" s="7"/>
      <c r="K47" s="4"/>
      <c r="L47" s="4"/>
      <c r="M47" s="5"/>
      <c r="N47" s="4"/>
      <c r="O47" s="5"/>
      <c r="V47" s="2"/>
      <c r="X47" s="4"/>
      <c r="Y47" s="4"/>
      <c r="Z47" s="5"/>
      <c r="AA47" s="7"/>
    </row>
    <row r="48" spans="2:27" x14ac:dyDescent="0.25">
      <c r="G48" s="2"/>
      <c r="J48" s="7"/>
      <c r="K48" s="4"/>
      <c r="L48" s="4"/>
      <c r="M48" s="5"/>
      <c r="N48" s="4"/>
      <c r="O48" s="5"/>
      <c r="V48" s="2"/>
      <c r="X48" s="4"/>
      <c r="Y48" s="4"/>
      <c r="Z48" s="5"/>
      <c r="AA48" s="7"/>
    </row>
    <row r="49" spans="7:27" x14ac:dyDescent="0.25">
      <c r="G49" s="2"/>
      <c r="J49" s="7"/>
      <c r="K49" s="4"/>
      <c r="L49" s="4"/>
      <c r="M49" s="5"/>
      <c r="N49" s="4"/>
      <c r="O49" s="5"/>
      <c r="V49" s="2"/>
      <c r="X49" s="4"/>
      <c r="Y49" s="4"/>
      <c r="Z49" s="5"/>
      <c r="AA49" s="7"/>
    </row>
    <row r="50" spans="7:27" x14ac:dyDescent="0.25">
      <c r="G50" s="2"/>
      <c r="J50" s="7"/>
      <c r="K50" s="4"/>
      <c r="L50" s="4"/>
      <c r="M50" s="5"/>
      <c r="N50" s="4"/>
      <c r="O50" s="5"/>
      <c r="V50" s="2"/>
      <c r="X50" s="4"/>
      <c r="Y50" s="4"/>
      <c r="Z50" s="5"/>
      <c r="AA50" s="7"/>
    </row>
    <row r="51" spans="7:27" x14ac:dyDescent="0.25">
      <c r="G51" s="2"/>
      <c r="J51" s="7"/>
      <c r="K51" s="4"/>
      <c r="L51" s="4"/>
      <c r="M51" s="5"/>
      <c r="N51" s="4"/>
      <c r="O51" s="5"/>
      <c r="V51" s="2"/>
      <c r="X51" s="4"/>
      <c r="Y51" s="4"/>
      <c r="Z51" s="5"/>
      <c r="AA51" s="7"/>
    </row>
    <row r="52" spans="7:27" x14ac:dyDescent="0.25">
      <c r="G52" s="2"/>
      <c r="J52" s="7"/>
      <c r="K52" s="4"/>
      <c r="L52" s="4"/>
      <c r="M52" s="5"/>
      <c r="N52" s="4"/>
      <c r="O52" s="5"/>
      <c r="V52" s="2"/>
      <c r="X52" s="4"/>
      <c r="Y52" s="4"/>
      <c r="Z52" s="5"/>
      <c r="AA52" s="7"/>
    </row>
    <row r="53" spans="7:27" x14ac:dyDescent="0.25">
      <c r="G53" s="2"/>
      <c r="J53" s="7"/>
      <c r="K53" s="4"/>
      <c r="L53" s="4"/>
      <c r="M53" s="5"/>
      <c r="N53" s="4"/>
      <c r="O53" s="5"/>
      <c r="V53" s="2"/>
      <c r="X53" s="4"/>
      <c r="Y53" s="4"/>
      <c r="Z53" s="5"/>
      <c r="AA53" s="7"/>
    </row>
    <row r="56" spans="7:27" x14ac:dyDescent="0.25">
      <c r="J56" s="5"/>
    </row>
  </sheetData>
  <mergeCells count="16">
    <mergeCell ref="E12:F12"/>
    <mergeCell ref="A2:I2"/>
    <mergeCell ref="A10:J10"/>
    <mergeCell ref="A3:G3"/>
    <mergeCell ref="A1:I1"/>
    <mergeCell ref="G12:H12"/>
    <mergeCell ref="I12:J12"/>
    <mergeCell ref="A12:A13"/>
    <mergeCell ref="B12:B13"/>
    <mergeCell ref="C12:C13"/>
    <mergeCell ref="D12:D13"/>
    <mergeCell ref="A4:G4"/>
    <mergeCell ref="A5:G5"/>
    <mergeCell ref="A6:G6"/>
    <mergeCell ref="A7:G7"/>
    <mergeCell ref="A8:G8"/>
  </mergeCells>
  <pageMargins left="0.70866141732283472" right="0.70866141732283472" top="0.35433070866141736" bottom="0.35433070866141736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20B1-EDD4-4AC8-8F7B-87F393D22001}">
  <dimension ref="A1:J38"/>
  <sheetViews>
    <sheetView workbookViewId="0">
      <selection activeCell="C5" sqref="C5:D29"/>
    </sheetView>
  </sheetViews>
  <sheetFormatPr defaultRowHeight="15" x14ac:dyDescent="0.25"/>
  <cols>
    <col min="1" max="1" width="32.140625" style="9" customWidth="1"/>
    <col min="2" max="2" width="13.140625" style="9" customWidth="1"/>
    <col min="3" max="3" width="11.7109375" style="9" customWidth="1"/>
    <col min="4" max="4" width="11.85546875" style="9" customWidth="1"/>
    <col min="5" max="5" width="12.28515625" style="9" customWidth="1"/>
    <col min="6" max="6" width="11.42578125" style="9" customWidth="1"/>
    <col min="7" max="7" width="12" style="9" customWidth="1"/>
    <col min="8" max="8" width="12.140625" style="9" customWidth="1"/>
    <col min="9" max="9" width="13" style="9" customWidth="1"/>
    <col min="10" max="10" width="12.85546875" style="9" customWidth="1"/>
    <col min="11" max="16384" width="9.140625" style="9"/>
  </cols>
  <sheetData>
    <row r="1" spans="1:10" ht="25.15" customHeight="1" x14ac:dyDescent="0.25">
      <c r="A1" s="104" t="s">
        <v>22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10.15" customHeight="1" x14ac:dyDescent="0.25">
      <c r="A2" s="102" t="s">
        <v>23</v>
      </c>
      <c r="B2" s="11" t="s">
        <v>24</v>
      </c>
      <c r="C2" s="12"/>
      <c r="D2" s="13"/>
      <c r="E2" s="11" t="s">
        <v>25</v>
      </c>
      <c r="F2" s="12"/>
      <c r="G2" s="13"/>
      <c r="H2" s="11" t="s">
        <v>26</v>
      </c>
      <c r="I2" s="12"/>
      <c r="J2" s="13"/>
    </row>
    <row r="3" spans="1:10" ht="9.6" customHeight="1" x14ac:dyDescent="0.25">
      <c r="A3" s="106"/>
      <c r="B3" s="107" t="s">
        <v>27</v>
      </c>
      <c r="C3" s="102" t="s">
        <v>28</v>
      </c>
      <c r="D3" s="102" t="s">
        <v>29</v>
      </c>
      <c r="E3" s="107" t="s">
        <v>27</v>
      </c>
      <c r="F3" s="102" t="s">
        <v>28</v>
      </c>
      <c r="G3" s="102" t="s">
        <v>29</v>
      </c>
      <c r="H3" s="107" t="s">
        <v>27</v>
      </c>
      <c r="I3" s="102" t="s">
        <v>28</v>
      </c>
      <c r="J3" s="102" t="s">
        <v>29</v>
      </c>
    </row>
    <row r="4" spans="1:10" ht="13.9" customHeight="1" x14ac:dyDescent="0.25">
      <c r="A4" s="103"/>
      <c r="B4" s="108" t="s">
        <v>30</v>
      </c>
      <c r="C4" s="103"/>
      <c r="D4" s="103"/>
      <c r="E4" s="108" t="s">
        <v>30</v>
      </c>
      <c r="F4" s="103"/>
      <c r="G4" s="103"/>
      <c r="H4" s="108" t="s">
        <v>30</v>
      </c>
      <c r="I4" s="103"/>
      <c r="J4" s="103"/>
    </row>
    <row r="5" spans="1:10" x14ac:dyDescent="0.25">
      <c r="A5" s="14" t="s">
        <v>31</v>
      </c>
      <c r="B5" s="15">
        <v>46025</v>
      </c>
      <c r="C5" s="15">
        <v>23524</v>
      </c>
      <c r="D5" s="15">
        <v>22501</v>
      </c>
      <c r="E5" s="15">
        <v>37950</v>
      </c>
      <c r="F5" s="15">
        <v>19380</v>
      </c>
      <c r="G5" s="15">
        <v>18570</v>
      </c>
      <c r="H5" s="15">
        <v>8075</v>
      </c>
      <c r="I5" s="15">
        <v>4144</v>
      </c>
      <c r="J5" s="15">
        <v>3931</v>
      </c>
    </row>
    <row r="6" spans="1:10" x14ac:dyDescent="0.25">
      <c r="A6" s="14" t="s">
        <v>32</v>
      </c>
      <c r="B6" s="15">
        <v>48049</v>
      </c>
      <c r="C6" s="15">
        <v>24623</v>
      </c>
      <c r="D6" s="15">
        <v>23426</v>
      </c>
      <c r="E6" s="15">
        <v>40314</v>
      </c>
      <c r="F6" s="15">
        <v>20699</v>
      </c>
      <c r="G6" s="15">
        <v>19615</v>
      </c>
      <c r="H6" s="15">
        <v>7735</v>
      </c>
      <c r="I6" s="15">
        <v>3924</v>
      </c>
      <c r="J6" s="15">
        <v>3811</v>
      </c>
    </row>
    <row r="7" spans="1:10" x14ac:dyDescent="0.25">
      <c r="A7" s="14" t="s">
        <v>33</v>
      </c>
      <c r="B7" s="15">
        <v>149446</v>
      </c>
      <c r="C7" s="15">
        <v>76754</v>
      </c>
      <c r="D7" s="15">
        <v>72692</v>
      </c>
      <c r="E7" s="15">
        <v>124649</v>
      </c>
      <c r="F7" s="15">
        <v>64064</v>
      </c>
      <c r="G7" s="15">
        <v>60585</v>
      </c>
      <c r="H7" s="15">
        <v>24797</v>
      </c>
      <c r="I7" s="15">
        <v>12690</v>
      </c>
      <c r="J7" s="15">
        <v>12107</v>
      </c>
    </row>
    <row r="8" spans="1:10" x14ac:dyDescent="0.25">
      <c r="A8" s="14" t="s">
        <v>34</v>
      </c>
      <c r="B8" s="15">
        <v>169177</v>
      </c>
      <c r="C8" s="15">
        <v>86874</v>
      </c>
      <c r="D8" s="15">
        <v>82303</v>
      </c>
      <c r="E8" s="15">
        <v>135780</v>
      </c>
      <c r="F8" s="15">
        <v>69657</v>
      </c>
      <c r="G8" s="15">
        <v>66123</v>
      </c>
      <c r="H8" s="15">
        <v>33397</v>
      </c>
      <c r="I8" s="15">
        <v>17217</v>
      </c>
      <c r="J8" s="15">
        <v>16180</v>
      </c>
    </row>
    <row r="9" spans="1:10" x14ac:dyDescent="0.25">
      <c r="A9" s="14" t="s">
        <v>35</v>
      </c>
      <c r="B9" s="15">
        <v>55589</v>
      </c>
      <c r="C9" s="15">
        <v>28743</v>
      </c>
      <c r="D9" s="15">
        <v>26846</v>
      </c>
      <c r="E9" s="15">
        <v>43987</v>
      </c>
      <c r="F9" s="15">
        <v>22762</v>
      </c>
      <c r="G9" s="15">
        <v>21225</v>
      </c>
      <c r="H9" s="15">
        <v>11602</v>
      </c>
      <c r="I9" s="15">
        <v>5981</v>
      </c>
      <c r="J9" s="15">
        <v>5621</v>
      </c>
    </row>
    <row r="10" spans="1:10" x14ac:dyDescent="0.25">
      <c r="A10" s="14" t="s">
        <v>36</v>
      </c>
      <c r="B10" s="15">
        <v>328187</v>
      </c>
      <c r="C10" s="15">
        <v>168847</v>
      </c>
      <c r="D10" s="15">
        <v>159340</v>
      </c>
      <c r="E10" s="15">
        <v>266466</v>
      </c>
      <c r="F10" s="15">
        <v>137103</v>
      </c>
      <c r="G10" s="15">
        <v>129363</v>
      </c>
      <c r="H10" s="15">
        <v>61721</v>
      </c>
      <c r="I10" s="15">
        <v>31744</v>
      </c>
      <c r="J10" s="15">
        <v>29977</v>
      </c>
    </row>
    <row r="11" spans="1:10" x14ac:dyDescent="0.25">
      <c r="A11" s="14" t="s">
        <v>37</v>
      </c>
      <c r="B11" s="15">
        <v>51127</v>
      </c>
      <c r="C11" s="15">
        <v>26247</v>
      </c>
      <c r="D11" s="15">
        <v>24880</v>
      </c>
      <c r="E11" s="15">
        <v>40703</v>
      </c>
      <c r="F11" s="15">
        <v>20826</v>
      </c>
      <c r="G11" s="15">
        <v>19877</v>
      </c>
      <c r="H11" s="15">
        <v>10424</v>
      </c>
      <c r="I11" s="15">
        <v>5421</v>
      </c>
      <c r="J11" s="15">
        <v>5003</v>
      </c>
    </row>
    <row r="12" spans="1:10" x14ac:dyDescent="0.25">
      <c r="A12" s="14" t="s">
        <v>38</v>
      </c>
      <c r="B12" s="15">
        <v>257399</v>
      </c>
      <c r="C12" s="15">
        <v>132017</v>
      </c>
      <c r="D12" s="15">
        <v>125382</v>
      </c>
      <c r="E12" s="15">
        <v>201289</v>
      </c>
      <c r="F12" s="15">
        <v>103076</v>
      </c>
      <c r="G12" s="15">
        <v>98213</v>
      </c>
      <c r="H12" s="15">
        <v>56110</v>
      </c>
      <c r="I12" s="15">
        <v>28941</v>
      </c>
      <c r="J12" s="15">
        <v>27169</v>
      </c>
    </row>
    <row r="13" spans="1:10" x14ac:dyDescent="0.25">
      <c r="A13" s="14" t="s">
        <v>39</v>
      </c>
      <c r="B13" s="15">
        <v>77983</v>
      </c>
      <c r="C13" s="15">
        <v>40232</v>
      </c>
      <c r="D13" s="15">
        <v>37751</v>
      </c>
      <c r="E13" s="15">
        <v>59508</v>
      </c>
      <c r="F13" s="15">
        <v>30651</v>
      </c>
      <c r="G13" s="15">
        <v>28857</v>
      </c>
      <c r="H13" s="15">
        <v>18475</v>
      </c>
      <c r="I13" s="15">
        <v>9581</v>
      </c>
      <c r="J13" s="15">
        <v>8894</v>
      </c>
    </row>
    <row r="14" spans="1:10" x14ac:dyDescent="0.25">
      <c r="A14" s="14" t="s">
        <v>40</v>
      </c>
      <c r="B14" s="15">
        <v>75480</v>
      </c>
      <c r="C14" s="15">
        <v>38802</v>
      </c>
      <c r="D14" s="15">
        <v>36678</v>
      </c>
      <c r="E14" s="15">
        <v>56794</v>
      </c>
      <c r="F14" s="15">
        <v>29058</v>
      </c>
      <c r="G14" s="15">
        <v>27736</v>
      </c>
      <c r="H14" s="15">
        <v>18686</v>
      </c>
      <c r="I14" s="15">
        <v>9744</v>
      </c>
      <c r="J14" s="15">
        <v>8942</v>
      </c>
    </row>
    <row r="15" spans="1:10" x14ac:dyDescent="0.25">
      <c r="A15" s="14" t="s">
        <v>41</v>
      </c>
      <c r="B15" s="15">
        <v>69835</v>
      </c>
      <c r="C15" s="15">
        <v>34164</v>
      </c>
      <c r="D15" s="15">
        <v>35671</v>
      </c>
      <c r="E15" s="15">
        <v>52087</v>
      </c>
      <c r="F15" s="15">
        <v>25468</v>
      </c>
      <c r="G15" s="15">
        <v>26619</v>
      </c>
      <c r="H15" s="15">
        <v>17748</v>
      </c>
      <c r="I15" s="15">
        <v>8696</v>
      </c>
      <c r="J15" s="15">
        <v>9052</v>
      </c>
    </row>
    <row r="16" spans="1:10" x14ac:dyDescent="0.25">
      <c r="A16" s="14" t="s">
        <v>42</v>
      </c>
      <c r="B16" s="15">
        <v>193221</v>
      </c>
      <c r="C16" s="15">
        <v>94717</v>
      </c>
      <c r="D16" s="15">
        <v>98504</v>
      </c>
      <c r="E16" s="15">
        <v>138882</v>
      </c>
      <c r="F16" s="15">
        <v>67225</v>
      </c>
      <c r="G16" s="15">
        <v>71657</v>
      </c>
      <c r="H16" s="15">
        <v>54339</v>
      </c>
      <c r="I16" s="15">
        <v>27492</v>
      </c>
      <c r="J16" s="15">
        <v>26847</v>
      </c>
    </row>
    <row r="17" spans="1:10" x14ac:dyDescent="0.25">
      <c r="A17" s="14" t="s">
        <v>43</v>
      </c>
      <c r="B17" s="15">
        <v>293882</v>
      </c>
      <c r="C17" s="15">
        <v>147575</v>
      </c>
      <c r="D17" s="15">
        <v>146307</v>
      </c>
      <c r="E17" s="15">
        <v>237513</v>
      </c>
      <c r="F17" s="15">
        <v>115120</v>
      </c>
      <c r="G17" s="15">
        <v>122393</v>
      </c>
      <c r="H17" s="15">
        <v>56369</v>
      </c>
      <c r="I17" s="15">
        <v>32455</v>
      </c>
      <c r="J17" s="15">
        <v>23914</v>
      </c>
    </row>
    <row r="18" spans="1:10" x14ac:dyDescent="0.25">
      <c r="A18" s="16" t="s">
        <v>44</v>
      </c>
      <c r="B18" s="15">
        <v>349375</v>
      </c>
      <c r="C18" s="15">
        <v>175645</v>
      </c>
      <c r="D18" s="15">
        <v>173730</v>
      </c>
      <c r="E18" s="15">
        <v>287527</v>
      </c>
      <c r="F18" s="15">
        <v>140969</v>
      </c>
      <c r="G18" s="15">
        <v>146558</v>
      </c>
      <c r="H18" s="15">
        <v>61848</v>
      </c>
      <c r="I18" s="15">
        <v>34676</v>
      </c>
      <c r="J18" s="15">
        <v>27172</v>
      </c>
    </row>
    <row r="19" spans="1:10" x14ac:dyDescent="0.25">
      <c r="A19" s="16" t="s">
        <v>45</v>
      </c>
      <c r="B19" s="15">
        <v>288426</v>
      </c>
      <c r="C19" s="15">
        <v>141730</v>
      </c>
      <c r="D19" s="15">
        <v>146696</v>
      </c>
      <c r="E19" s="15">
        <v>238372</v>
      </c>
      <c r="F19" s="15">
        <v>115269</v>
      </c>
      <c r="G19" s="15">
        <v>123103</v>
      </c>
      <c r="H19" s="15">
        <v>50054</v>
      </c>
      <c r="I19" s="15">
        <v>26461</v>
      </c>
      <c r="J19" s="15">
        <v>23593</v>
      </c>
    </row>
    <row r="20" spans="1:10" x14ac:dyDescent="0.25">
      <c r="A20" s="16" t="s">
        <v>46</v>
      </c>
      <c r="B20" s="15">
        <v>263601</v>
      </c>
      <c r="C20" s="15">
        <v>126412</v>
      </c>
      <c r="D20" s="15">
        <v>137189</v>
      </c>
      <c r="E20" s="15">
        <v>207732</v>
      </c>
      <c r="F20" s="15">
        <v>98215</v>
      </c>
      <c r="G20" s="15">
        <v>109517</v>
      </c>
      <c r="H20" s="15">
        <v>55869</v>
      </c>
      <c r="I20" s="15">
        <v>28197</v>
      </c>
      <c r="J20" s="15">
        <v>27672</v>
      </c>
    </row>
    <row r="21" spans="1:10" x14ac:dyDescent="0.25">
      <c r="A21" s="16" t="s">
        <v>47</v>
      </c>
      <c r="B21" s="15">
        <v>237830</v>
      </c>
      <c r="C21" s="15">
        <v>112570</v>
      </c>
      <c r="D21" s="15">
        <v>125260</v>
      </c>
      <c r="E21" s="15">
        <v>176948</v>
      </c>
      <c r="F21" s="15">
        <v>81848</v>
      </c>
      <c r="G21" s="15">
        <v>95100</v>
      </c>
      <c r="H21" s="15">
        <v>60882</v>
      </c>
      <c r="I21" s="15">
        <v>30722</v>
      </c>
      <c r="J21" s="15">
        <v>30160</v>
      </c>
    </row>
    <row r="22" spans="1:10" x14ac:dyDescent="0.25">
      <c r="A22" s="16" t="s">
        <v>48</v>
      </c>
      <c r="B22" s="15">
        <v>245732</v>
      </c>
      <c r="C22" s="15">
        <v>114108</v>
      </c>
      <c r="D22" s="15">
        <v>131624</v>
      </c>
      <c r="E22" s="15">
        <v>175616</v>
      </c>
      <c r="F22" s="15">
        <v>77785</v>
      </c>
      <c r="G22" s="15">
        <v>97831</v>
      </c>
      <c r="H22" s="15">
        <v>70116</v>
      </c>
      <c r="I22" s="15">
        <v>36323</v>
      </c>
      <c r="J22" s="15">
        <v>33793</v>
      </c>
    </row>
    <row r="23" spans="1:10" x14ac:dyDescent="0.25">
      <c r="A23" s="16" t="s">
        <v>49</v>
      </c>
      <c r="B23" s="15">
        <v>297909</v>
      </c>
      <c r="C23" s="15">
        <v>133948</v>
      </c>
      <c r="D23" s="15">
        <v>163961</v>
      </c>
      <c r="E23" s="15">
        <v>220651</v>
      </c>
      <c r="F23" s="15">
        <v>94717</v>
      </c>
      <c r="G23" s="15">
        <v>125934</v>
      </c>
      <c r="H23" s="15">
        <v>77258</v>
      </c>
      <c r="I23" s="15">
        <v>39231</v>
      </c>
      <c r="J23" s="15">
        <v>38027</v>
      </c>
    </row>
    <row r="24" spans="1:10" x14ac:dyDescent="0.25">
      <c r="A24" s="16" t="s">
        <v>50</v>
      </c>
      <c r="B24" s="15">
        <v>266913</v>
      </c>
      <c r="C24" s="15">
        <v>111344</v>
      </c>
      <c r="D24" s="15">
        <v>155569</v>
      </c>
      <c r="E24" s="15">
        <v>202310</v>
      </c>
      <c r="F24" s="15">
        <v>80802</v>
      </c>
      <c r="G24" s="15">
        <v>121508</v>
      </c>
      <c r="H24" s="15">
        <v>64603</v>
      </c>
      <c r="I24" s="15">
        <v>30542</v>
      </c>
      <c r="J24" s="15">
        <v>34061</v>
      </c>
    </row>
    <row r="25" spans="1:10" x14ac:dyDescent="0.25">
      <c r="A25" s="16" t="s">
        <v>51</v>
      </c>
      <c r="B25" s="15">
        <v>204003</v>
      </c>
      <c r="C25" s="15">
        <v>79332</v>
      </c>
      <c r="D25" s="15">
        <v>124671</v>
      </c>
      <c r="E25" s="15">
        <v>156235</v>
      </c>
      <c r="F25" s="15">
        <v>58657</v>
      </c>
      <c r="G25" s="15">
        <v>97578</v>
      </c>
      <c r="H25" s="15">
        <v>47768</v>
      </c>
      <c r="I25" s="15">
        <v>20675</v>
      </c>
      <c r="J25" s="15">
        <v>27093</v>
      </c>
    </row>
    <row r="26" spans="1:10" x14ac:dyDescent="0.25">
      <c r="A26" s="16" t="s">
        <v>52</v>
      </c>
      <c r="B26" s="15">
        <v>109482</v>
      </c>
      <c r="C26" s="15">
        <v>39300</v>
      </c>
      <c r="D26" s="15">
        <v>70182</v>
      </c>
      <c r="E26" s="15">
        <v>83418</v>
      </c>
      <c r="F26" s="15">
        <v>29246</v>
      </c>
      <c r="G26" s="15">
        <v>54172</v>
      </c>
      <c r="H26" s="15">
        <v>26064</v>
      </c>
      <c r="I26" s="15">
        <v>10054</v>
      </c>
      <c r="J26" s="15">
        <v>16010</v>
      </c>
    </row>
    <row r="27" spans="1:10" x14ac:dyDescent="0.25">
      <c r="A27" s="16" t="s">
        <v>53</v>
      </c>
      <c r="B27" s="15">
        <v>99080</v>
      </c>
      <c r="C27" s="15">
        <v>30468</v>
      </c>
      <c r="D27" s="15">
        <v>68612</v>
      </c>
      <c r="E27" s="15">
        <v>66306</v>
      </c>
      <c r="F27" s="15">
        <v>19806</v>
      </c>
      <c r="G27" s="15">
        <v>46500</v>
      </c>
      <c r="H27" s="15">
        <v>32774</v>
      </c>
      <c r="I27" s="15">
        <v>10662</v>
      </c>
      <c r="J27" s="15">
        <v>22112</v>
      </c>
    </row>
    <row r="28" spans="1:10" x14ac:dyDescent="0.25">
      <c r="A28" s="16" t="s">
        <v>54</v>
      </c>
      <c r="B28" s="15">
        <v>83997</v>
      </c>
      <c r="C28" s="15">
        <v>22687</v>
      </c>
      <c r="D28" s="15">
        <v>61310</v>
      </c>
      <c r="E28" s="15">
        <v>55128</v>
      </c>
      <c r="F28" s="15">
        <v>14500</v>
      </c>
      <c r="G28" s="15">
        <v>40628</v>
      </c>
      <c r="H28" s="15">
        <v>28869</v>
      </c>
      <c r="I28" s="15">
        <v>8187</v>
      </c>
      <c r="J28" s="15">
        <v>20682</v>
      </c>
    </row>
    <row r="29" spans="1:10" ht="16.149999999999999" customHeight="1" x14ac:dyDescent="0.25">
      <c r="A29" s="16" t="s">
        <v>55</v>
      </c>
      <c r="B29" s="15">
        <v>59141</v>
      </c>
      <c r="C29" s="15">
        <v>12960</v>
      </c>
      <c r="D29" s="15">
        <v>46181</v>
      </c>
      <c r="E29" s="15">
        <v>37041</v>
      </c>
      <c r="F29" s="15">
        <v>8096</v>
      </c>
      <c r="G29" s="15">
        <v>28945</v>
      </c>
      <c r="H29" s="15">
        <v>22100</v>
      </c>
      <c r="I29" s="15">
        <v>4864</v>
      </c>
      <c r="J29" s="15">
        <v>17236</v>
      </c>
    </row>
    <row r="30" spans="1:10" x14ac:dyDescent="0.25">
      <c r="A30" s="17" t="s">
        <v>56</v>
      </c>
      <c r="B30" s="10">
        <v>3898628</v>
      </c>
      <c r="C30" s="10">
        <v>1806629</v>
      </c>
      <c r="D30" s="10">
        <v>2091999</v>
      </c>
      <c r="E30" s="10">
        <v>2998476</v>
      </c>
      <c r="F30" s="10">
        <v>1367817</v>
      </c>
      <c r="G30" s="10">
        <v>1630659</v>
      </c>
      <c r="H30" s="10">
        <v>900152</v>
      </c>
      <c r="I30" s="10">
        <v>438812</v>
      </c>
      <c r="J30" s="10">
        <v>461340</v>
      </c>
    </row>
    <row r="31" spans="1:10" ht="14.45" customHeight="1" x14ac:dyDescent="0.25">
      <c r="A31" s="17" t="s">
        <v>57</v>
      </c>
      <c r="B31" s="10">
        <v>760721</v>
      </c>
      <c r="C31" s="10">
        <v>390867</v>
      </c>
      <c r="D31" s="10">
        <v>369854</v>
      </c>
      <c r="E31" s="10">
        <v>605916</v>
      </c>
      <c r="F31" s="10">
        <v>311036</v>
      </c>
      <c r="G31" s="10">
        <v>294880</v>
      </c>
      <c r="H31" s="10">
        <v>154805</v>
      </c>
      <c r="I31" s="10">
        <v>79831</v>
      </c>
      <c r="J31" s="10">
        <v>74974</v>
      </c>
    </row>
    <row r="32" spans="1:10" ht="25.9" customHeight="1" x14ac:dyDescent="0.25">
      <c r="A32" s="17" t="s">
        <v>58</v>
      </c>
      <c r="B32" s="10">
        <v>2151330</v>
      </c>
      <c r="C32" s="10">
        <v>1119671</v>
      </c>
      <c r="D32" s="10">
        <v>1031659</v>
      </c>
      <c r="E32" s="10">
        <v>1666188</v>
      </c>
      <c r="F32" s="10">
        <v>845674</v>
      </c>
      <c r="G32" s="10">
        <v>820514</v>
      </c>
      <c r="H32" s="10">
        <v>485142</v>
      </c>
      <c r="I32" s="10">
        <v>273997</v>
      </c>
      <c r="J32" s="10">
        <v>211145</v>
      </c>
    </row>
    <row r="33" spans="1:10" ht="37.15" customHeight="1" x14ac:dyDescent="0.25">
      <c r="A33" s="17" t="s">
        <v>59</v>
      </c>
      <c r="B33" s="10">
        <v>986577</v>
      </c>
      <c r="C33" s="10">
        <v>296091</v>
      </c>
      <c r="D33" s="10">
        <v>690486</v>
      </c>
      <c r="E33" s="10">
        <v>726372</v>
      </c>
      <c r="F33" s="10">
        <v>211107</v>
      </c>
      <c r="G33" s="10">
        <v>515265</v>
      </c>
      <c r="H33" s="10">
        <v>260205</v>
      </c>
      <c r="I33" s="10">
        <v>84984</v>
      </c>
      <c r="J33" s="10">
        <v>175221</v>
      </c>
    </row>
    <row r="34" spans="1:10" x14ac:dyDescent="0.25">
      <c r="A34" s="16" t="s">
        <v>60</v>
      </c>
      <c r="B34" s="15">
        <v>721759</v>
      </c>
      <c r="C34" s="15">
        <v>370741</v>
      </c>
      <c r="D34" s="15">
        <v>351018</v>
      </c>
      <c r="E34" s="15">
        <v>576259</v>
      </c>
      <c r="F34" s="15">
        <v>295732</v>
      </c>
      <c r="G34" s="15">
        <v>280527</v>
      </c>
      <c r="H34" s="15">
        <v>145500</v>
      </c>
      <c r="I34" s="15">
        <v>75009</v>
      </c>
      <c r="J34" s="15">
        <v>70491</v>
      </c>
    </row>
    <row r="35" spans="1:10" x14ac:dyDescent="0.25">
      <c r="A35" s="16" t="s">
        <v>61</v>
      </c>
      <c r="B35" s="15">
        <v>836201</v>
      </c>
      <c r="C35" s="15">
        <v>429669</v>
      </c>
      <c r="D35" s="15">
        <v>406532</v>
      </c>
      <c r="E35" s="15">
        <v>662710</v>
      </c>
      <c r="F35" s="15">
        <v>340094</v>
      </c>
      <c r="G35" s="15">
        <v>322616</v>
      </c>
      <c r="H35" s="15">
        <v>173491</v>
      </c>
      <c r="I35" s="15">
        <v>89575</v>
      </c>
      <c r="J35" s="15">
        <v>83916</v>
      </c>
    </row>
    <row r="36" spans="1:10" ht="12" customHeight="1" x14ac:dyDescent="0.25">
      <c r="A36" s="16" t="s">
        <v>62</v>
      </c>
      <c r="B36" s="15">
        <v>3379117</v>
      </c>
      <c r="C36" s="15">
        <v>1539692</v>
      </c>
      <c r="D36" s="15">
        <v>1839425</v>
      </c>
      <c r="E36" s="15">
        <v>2578494</v>
      </c>
      <c r="F36" s="15">
        <v>1152222</v>
      </c>
      <c r="G36" s="15">
        <v>1426272</v>
      </c>
      <c r="H36" s="15">
        <v>800623</v>
      </c>
      <c r="I36" s="15">
        <v>387470</v>
      </c>
      <c r="J36" s="15">
        <v>413153</v>
      </c>
    </row>
    <row r="37" spans="1:10" x14ac:dyDescent="0.25">
      <c r="A37" s="16" t="s">
        <v>63</v>
      </c>
      <c r="B37" s="15">
        <v>1810612</v>
      </c>
      <c r="C37" s="15">
        <v>891741</v>
      </c>
      <c r="D37" s="15">
        <v>918871</v>
      </c>
      <c r="E37" s="15">
        <v>1425512</v>
      </c>
      <c r="F37" s="15">
        <v>688476</v>
      </c>
      <c r="G37" s="15">
        <v>737036</v>
      </c>
      <c r="H37" s="15">
        <v>385100</v>
      </c>
      <c r="I37" s="15">
        <v>203265</v>
      </c>
      <c r="J37" s="15">
        <v>181835</v>
      </c>
    </row>
    <row r="38" spans="1:10" x14ac:dyDescent="0.25">
      <c r="A38" s="16" t="s">
        <v>64</v>
      </c>
      <c r="B38" s="15">
        <v>632418</v>
      </c>
      <c r="C38" s="15">
        <v>315258</v>
      </c>
      <c r="D38" s="15">
        <v>317160</v>
      </c>
      <c r="E38" s="15">
        <v>485276</v>
      </c>
      <c r="F38" s="15">
        <v>236871</v>
      </c>
      <c r="G38" s="15">
        <v>248405</v>
      </c>
      <c r="H38" s="15">
        <v>147142</v>
      </c>
      <c r="I38" s="15">
        <v>78387</v>
      </c>
      <c r="J38" s="15">
        <v>68755</v>
      </c>
    </row>
  </sheetData>
  <mergeCells count="11">
    <mergeCell ref="J3:J4"/>
    <mergeCell ref="A1:J1"/>
    <mergeCell ref="A2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55118110236220474" bottom="0.35433070866141736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97A5-8868-4E68-BCCA-4816B0612235}">
  <dimension ref="A1:CR78"/>
  <sheetViews>
    <sheetView zoomScale="75" zoomScaleNormal="75" workbookViewId="0">
      <pane xSplit="1" ySplit="6" topLeftCell="AX7" activePane="bottomRight" state="frozen"/>
      <selection activeCell="C5" sqref="C5:D29"/>
      <selection pane="topRight" activeCell="C5" sqref="C5:D29"/>
      <selection pane="bottomLeft" activeCell="C5" sqref="C5:D29"/>
      <selection pane="bottomRight" activeCell="CM23" sqref="CM23"/>
    </sheetView>
  </sheetViews>
  <sheetFormatPr defaultRowHeight="15" x14ac:dyDescent="0.25"/>
  <cols>
    <col min="1" max="1" width="5.85546875" style="9" bestFit="1" customWidth="1"/>
    <col min="2" max="2" width="8" style="9" customWidth="1"/>
    <col min="3" max="3" width="7" style="9" bestFit="1" customWidth="1"/>
    <col min="4" max="5" width="8.140625" style="9" bestFit="1" customWidth="1"/>
    <col min="6" max="6" width="7" style="9" bestFit="1" customWidth="1"/>
    <col min="7" max="7" width="8.140625" style="9" bestFit="1" customWidth="1"/>
    <col min="8" max="8" width="7" style="9" bestFit="1" customWidth="1"/>
    <col min="9" max="9" width="8.140625" style="9" bestFit="1" customWidth="1"/>
    <col min="10" max="12" width="7" style="9" bestFit="1" customWidth="1"/>
    <col min="13" max="20" width="8.140625" style="9" bestFit="1" customWidth="1"/>
    <col min="21" max="41" width="7" style="9" bestFit="1" customWidth="1"/>
    <col min="42" max="44" width="8.140625" style="9" bestFit="1" customWidth="1"/>
    <col min="45" max="46" width="7" style="9" bestFit="1" customWidth="1"/>
    <col min="47" max="47" width="8.140625" style="9" bestFit="1" customWidth="1"/>
    <col min="48" max="48" width="9.28515625" style="9" bestFit="1" customWidth="1"/>
    <col min="49" max="51" width="7" style="9" bestFit="1" customWidth="1"/>
    <col min="52" max="52" width="7.85546875" style="9" customWidth="1"/>
    <col min="53" max="87" width="7" style="9" bestFit="1" customWidth="1"/>
    <col min="88" max="88" width="10.42578125" style="9" bestFit="1" customWidth="1"/>
    <col min="89" max="89" width="17.28515625" style="9" bestFit="1" customWidth="1"/>
    <col min="90" max="90" width="9.140625" style="9"/>
    <col min="91" max="91" width="13.85546875" style="9" bestFit="1" customWidth="1"/>
    <col min="92" max="93" width="9.140625" style="9"/>
    <col min="94" max="94" width="16.85546875" style="9" bestFit="1" customWidth="1"/>
    <col min="95" max="95" width="24.85546875" style="9" bestFit="1" customWidth="1"/>
    <col min="96" max="16384" width="9.140625" style="9"/>
  </cols>
  <sheetData>
    <row r="1" spans="1:96" ht="26.25" x14ac:dyDescent="0.25">
      <c r="B1" s="14" t="s">
        <v>31</v>
      </c>
      <c r="C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H1" s="14" t="s">
        <v>37</v>
      </c>
      <c r="I1" s="14" t="s">
        <v>38</v>
      </c>
      <c r="J1" s="14" t="s">
        <v>39</v>
      </c>
      <c r="K1" s="14" t="s">
        <v>40</v>
      </c>
      <c r="L1" s="14" t="s">
        <v>41</v>
      </c>
      <c r="M1" s="14" t="s">
        <v>42</v>
      </c>
      <c r="N1" s="14" t="s">
        <v>43</v>
      </c>
      <c r="O1" s="16" t="s">
        <v>44</v>
      </c>
      <c r="P1" s="16" t="s">
        <v>45</v>
      </c>
      <c r="Q1" s="16" t="s">
        <v>46</v>
      </c>
      <c r="R1" s="16" t="s">
        <v>47</v>
      </c>
      <c r="S1" s="16" t="s">
        <v>48</v>
      </c>
      <c r="T1" s="16" t="s">
        <v>49</v>
      </c>
      <c r="AP1" s="16" t="s">
        <v>50</v>
      </c>
      <c r="AQ1" s="16" t="s">
        <v>51</v>
      </c>
      <c r="AR1" s="16" t="s">
        <v>52</v>
      </c>
      <c r="AS1" s="16" t="s">
        <v>53</v>
      </c>
      <c r="AT1" s="16" t="s">
        <v>54</v>
      </c>
      <c r="AU1" s="16" t="s">
        <v>55</v>
      </c>
    </row>
    <row r="2" spans="1:96" x14ac:dyDescent="0.25">
      <c r="A2" s="9" t="s">
        <v>65</v>
      </c>
      <c r="B2" s="15">
        <v>46025</v>
      </c>
      <c r="C2" s="15">
        <v>48049</v>
      </c>
      <c r="D2" s="15">
        <v>149446</v>
      </c>
      <c r="E2" s="15">
        <v>169177</v>
      </c>
      <c r="F2" s="15">
        <v>55589</v>
      </c>
      <c r="G2" s="15">
        <v>328187</v>
      </c>
      <c r="H2" s="15">
        <v>51127</v>
      </c>
      <c r="I2" s="15">
        <v>257399</v>
      </c>
      <c r="J2" s="15">
        <v>77983</v>
      </c>
      <c r="K2" s="15">
        <v>75480</v>
      </c>
      <c r="L2" s="15">
        <v>69835</v>
      </c>
      <c r="M2" s="15">
        <v>193221</v>
      </c>
      <c r="N2" s="15">
        <v>293882</v>
      </c>
      <c r="O2" s="15">
        <v>349375</v>
      </c>
      <c r="P2" s="15">
        <v>288426</v>
      </c>
      <c r="Q2" s="15">
        <v>263601</v>
      </c>
      <c r="R2" s="15">
        <v>237830</v>
      </c>
      <c r="S2" s="15">
        <v>245732</v>
      </c>
      <c r="T2" s="15">
        <v>297909</v>
      </c>
      <c r="AP2" s="15">
        <v>266913</v>
      </c>
      <c r="AQ2" s="15">
        <v>204003</v>
      </c>
      <c r="AR2" s="15">
        <v>109482</v>
      </c>
      <c r="AS2" s="15">
        <v>99080</v>
      </c>
      <c r="AT2" s="15">
        <v>83997</v>
      </c>
      <c r="AU2" s="15">
        <v>59141</v>
      </c>
      <c r="AV2" s="10">
        <v>3898628</v>
      </c>
      <c r="CK2" s="9">
        <v>58621</v>
      </c>
    </row>
    <row r="3" spans="1:96" x14ac:dyDescent="0.25">
      <c r="A3" s="9" t="s">
        <v>66</v>
      </c>
      <c r="B3" s="15">
        <v>23524</v>
      </c>
      <c r="C3" s="15">
        <v>24623</v>
      </c>
      <c r="D3" s="15">
        <v>76754</v>
      </c>
      <c r="E3" s="15">
        <v>86874</v>
      </c>
      <c r="F3" s="15">
        <v>28743</v>
      </c>
      <c r="G3" s="15">
        <v>168847</v>
      </c>
      <c r="H3" s="15">
        <v>26247</v>
      </c>
      <c r="I3" s="15">
        <v>132017</v>
      </c>
      <c r="J3" s="15">
        <v>40232</v>
      </c>
      <c r="K3" s="15">
        <v>38802</v>
      </c>
      <c r="L3" s="15">
        <v>34164</v>
      </c>
      <c r="M3" s="15">
        <v>94717</v>
      </c>
      <c r="N3" s="15">
        <v>147575</v>
      </c>
      <c r="O3" s="15">
        <v>175645</v>
      </c>
      <c r="P3" s="15">
        <v>141730</v>
      </c>
      <c r="Q3" s="15">
        <v>126412</v>
      </c>
      <c r="R3" s="15">
        <v>112570</v>
      </c>
      <c r="S3" s="15">
        <v>114108</v>
      </c>
      <c r="T3" s="15">
        <v>133948</v>
      </c>
      <c r="AP3" s="15">
        <v>111344</v>
      </c>
      <c r="AQ3" s="15">
        <v>79332</v>
      </c>
      <c r="AR3" s="15">
        <v>39300</v>
      </c>
      <c r="AS3" s="15">
        <v>30468</v>
      </c>
      <c r="AT3" s="15">
        <v>22687</v>
      </c>
      <c r="AU3" s="15">
        <v>12960</v>
      </c>
      <c r="AV3" s="10"/>
    </row>
    <row r="4" spans="1:96" x14ac:dyDescent="0.25">
      <c r="A4" s="9" t="s">
        <v>67</v>
      </c>
      <c r="B4" s="15">
        <v>22501</v>
      </c>
      <c r="C4" s="15">
        <v>23426</v>
      </c>
      <c r="D4" s="15">
        <v>72692</v>
      </c>
      <c r="E4" s="15">
        <v>82303</v>
      </c>
      <c r="F4" s="15">
        <v>26846</v>
      </c>
      <c r="G4" s="15">
        <v>159340</v>
      </c>
      <c r="H4" s="15">
        <v>24880</v>
      </c>
      <c r="I4" s="15">
        <v>125382</v>
      </c>
      <c r="J4" s="15">
        <v>37751</v>
      </c>
      <c r="K4" s="15">
        <v>36678</v>
      </c>
      <c r="L4" s="15">
        <v>35671</v>
      </c>
      <c r="M4" s="15">
        <v>98504</v>
      </c>
      <c r="N4" s="15">
        <v>146307</v>
      </c>
      <c r="O4" s="15">
        <v>173730</v>
      </c>
      <c r="P4" s="15">
        <v>146696</v>
      </c>
      <c r="Q4" s="15">
        <v>137189</v>
      </c>
      <c r="R4" s="15">
        <v>125260</v>
      </c>
      <c r="S4" s="15">
        <v>131624</v>
      </c>
      <c r="T4" s="15">
        <v>163961</v>
      </c>
      <c r="AP4" s="15">
        <v>155569</v>
      </c>
      <c r="AQ4" s="15">
        <v>124671</v>
      </c>
      <c r="AR4" s="15">
        <v>70182</v>
      </c>
      <c r="AS4" s="15">
        <v>68612</v>
      </c>
      <c r="AT4" s="15">
        <v>61310</v>
      </c>
      <c r="AU4" s="15">
        <v>46181</v>
      </c>
      <c r="AV4" s="10"/>
    </row>
    <row r="6" spans="1:96" x14ac:dyDescent="0.25">
      <c r="B6" s="14" t="s">
        <v>31</v>
      </c>
      <c r="C6" s="14" t="s">
        <v>32</v>
      </c>
      <c r="D6" s="9">
        <v>2</v>
      </c>
      <c r="E6" s="3">
        <f>D6+1</f>
        <v>3</v>
      </c>
      <c r="F6" s="3">
        <f t="shared" ref="F6:BP6" si="0">E6+1</f>
        <v>4</v>
      </c>
      <c r="G6" s="3">
        <f t="shared" si="0"/>
        <v>5</v>
      </c>
      <c r="H6" s="3">
        <f t="shared" si="0"/>
        <v>6</v>
      </c>
      <c r="I6" s="3">
        <f t="shared" si="0"/>
        <v>7</v>
      </c>
      <c r="J6" s="3">
        <f t="shared" si="0"/>
        <v>8</v>
      </c>
      <c r="K6" s="3">
        <f t="shared" si="0"/>
        <v>9</v>
      </c>
      <c r="L6" s="3">
        <f t="shared" si="0"/>
        <v>10</v>
      </c>
      <c r="M6" s="3">
        <f t="shared" si="0"/>
        <v>11</v>
      </c>
      <c r="N6" s="3">
        <f t="shared" si="0"/>
        <v>12</v>
      </c>
      <c r="O6" s="3">
        <f t="shared" si="0"/>
        <v>13</v>
      </c>
      <c r="P6" s="3">
        <f t="shared" si="0"/>
        <v>14</v>
      </c>
      <c r="Q6" s="3">
        <f t="shared" si="0"/>
        <v>15</v>
      </c>
      <c r="R6" s="3">
        <f t="shared" si="0"/>
        <v>16</v>
      </c>
      <c r="S6" s="3">
        <f t="shared" si="0"/>
        <v>17</v>
      </c>
      <c r="T6" s="3">
        <f t="shared" si="0"/>
        <v>18</v>
      </c>
      <c r="U6" s="3">
        <f t="shared" si="0"/>
        <v>19</v>
      </c>
      <c r="V6" s="3">
        <f t="shared" si="0"/>
        <v>20</v>
      </c>
      <c r="W6" s="3">
        <f t="shared" si="0"/>
        <v>21</v>
      </c>
      <c r="X6" s="3">
        <f t="shared" si="0"/>
        <v>22</v>
      </c>
      <c r="Y6" s="3">
        <f t="shared" si="0"/>
        <v>23</v>
      </c>
      <c r="Z6" s="3">
        <f t="shared" si="0"/>
        <v>24</v>
      </c>
      <c r="AA6" s="3">
        <f t="shared" si="0"/>
        <v>25</v>
      </c>
      <c r="AB6" s="3">
        <f t="shared" si="0"/>
        <v>26</v>
      </c>
      <c r="AC6" s="3">
        <f t="shared" si="0"/>
        <v>27</v>
      </c>
      <c r="AD6" s="3">
        <f>AC6+1</f>
        <v>28</v>
      </c>
      <c r="AE6" s="3">
        <f t="shared" si="0"/>
        <v>29</v>
      </c>
      <c r="AF6" s="3">
        <f t="shared" si="0"/>
        <v>30</v>
      </c>
      <c r="AG6" s="3">
        <f t="shared" si="0"/>
        <v>31</v>
      </c>
      <c r="AH6" s="3">
        <f t="shared" si="0"/>
        <v>32</v>
      </c>
      <c r="AI6" s="3">
        <f t="shared" si="0"/>
        <v>33</v>
      </c>
      <c r="AJ6" s="3">
        <f t="shared" si="0"/>
        <v>34</v>
      </c>
      <c r="AK6" s="3">
        <f t="shared" si="0"/>
        <v>35</v>
      </c>
      <c r="AL6" s="3">
        <f t="shared" si="0"/>
        <v>36</v>
      </c>
      <c r="AM6" s="3">
        <f t="shared" si="0"/>
        <v>37</v>
      </c>
      <c r="AN6" s="3">
        <f t="shared" si="0"/>
        <v>38</v>
      </c>
      <c r="AO6" s="3">
        <f t="shared" si="0"/>
        <v>39</v>
      </c>
      <c r="AP6" s="3">
        <f t="shared" si="0"/>
        <v>40</v>
      </c>
      <c r="AQ6" s="3">
        <f t="shared" si="0"/>
        <v>41</v>
      </c>
      <c r="AR6" s="3">
        <f t="shared" si="0"/>
        <v>42</v>
      </c>
      <c r="AS6" s="3">
        <f>AR6+1</f>
        <v>43</v>
      </c>
      <c r="AT6" s="3">
        <f t="shared" si="0"/>
        <v>44</v>
      </c>
      <c r="AU6" s="3">
        <f t="shared" si="0"/>
        <v>45</v>
      </c>
      <c r="AV6" s="3">
        <f t="shared" si="0"/>
        <v>46</v>
      </c>
      <c r="AW6" s="3">
        <f t="shared" si="0"/>
        <v>47</v>
      </c>
      <c r="AX6" s="3">
        <f t="shared" si="0"/>
        <v>48</v>
      </c>
      <c r="AY6" s="3">
        <f t="shared" si="0"/>
        <v>49</v>
      </c>
      <c r="AZ6" s="3">
        <f t="shared" si="0"/>
        <v>50</v>
      </c>
      <c r="BA6" s="3">
        <f t="shared" si="0"/>
        <v>51</v>
      </c>
      <c r="BB6" s="3">
        <f t="shared" si="0"/>
        <v>52</v>
      </c>
      <c r="BC6" s="3">
        <f t="shared" si="0"/>
        <v>53</v>
      </c>
      <c r="BD6" s="3">
        <f t="shared" si="0"/>
        <v>54</v>
      </c>
      <c r="BE6" s="3">
        <f t="shared" si="0"/>
        <v>55</v>
      </c>
      <c r="BF6" s="3">
        <f t="shared" si="0"/>
        <v>56</v>
      </c>
      <c r="BG6" s="3">
        <f t="shared" si="0"/>
        <v>57</v>
      </c>
      <c r="BH6" s="3">
        <f t="shared" si="0"/>
        <v>58</v>
      </c>
      <c r="BI6" s="3">
        <f t="shared" si="0"/>
        <v>59</v>
      </c>
      <c r="BJ6" s="3">
        <f t="shared" si="0"/>
        <v>60</v>
      </c>
      <c r="BK6" s="3">
        <f t="shared" si="0"/>
        <v>61</v>
      </c>
      <c r="BL6" s="3">
        <f t="shared" si="0"/>
        <v>62</v>
      </c>
      <c r="BM6" s="3">
        <f t="shared" si="0"/>
        <v>63</v>
      </c>
      <c r="BN6" s="3">
        <f t="shared" si="0"/>
        <v>64</v>
      </c>
      <c r="BO6" s="3">
        <f t="shared" si="0"/>
        <v>65</v>
      </c>
      <c r="BP6" s="3">
        <f t="shared" si="0"/>
        <v>66</v>
      </c>
      <c r="BQ6" s="3">
        <f>BP6+1</f>
        <v>67</v>
      </c>
      <c r="BR6" s="3">
        <f t="shared" ref="BR6:CJ6" si="1">BQ6+1</f>
        <v>68</v>
      </c>
      <c r="BS6" s="3">
        <f t="shared" si="1"/>
        <v>69</v>
      </c>
      <c r="BT6" s="3">
        <f t="shared" si="1"/>
        <v>70</v>
      </c>
      <c r="BU6" s="3">
        <f t="shared" si="1"/>
        <v>71</v>
      </c>
      <c r="BV6" s="3">
        <f t="shared" si="1"/>
        <v>72</v>
      </c>
      <c r="BW6" s="3">
        <f t="shared" si="1"/>
        <v>73</v>
      </c>
      <c r="BX6" s="3">
        <f t="shared" si="1"/>
        <v>74</v>
      </c>
      <c r="BY6" s="3">
        <f t="shared" si="1"/>
        <v>75</v>
      </c>
      <c r="BZ6" s="3">
        <f t="shared" si="1"/>
        <v>76</v>
      </c>
      <c r="CA6" s="3">
        <f t="shared" si="1"/>
        <v>77</v>
      </c>
      <c r="CB6" s="3">
        <f t="shared" si="1"/>
        <v>78</v>
      </c>
      <c r="CC6" s="3">
        <f t="shared" si="1"/>
        <v>79</v>
      </c>
      <c r="CD6" s="3">
        <f t="shared" si="1"/>
        <v>80</v>
      </c>
      <c r="CE6" s="3">
        <f t="shared" si="1"/>
        <v>81</v>
      </c>
      <c r="CF6" s="3">
        <f t="shared" si="1"/>
        <v>82</v>
      </c>
      <c r="CG6" s="3">
        <f t="shared" si="1"/>
        <v>83</v>
      </c>
      <c r="CH6" s="3">
        <f t="shared" si="1"/>
        <v>84</v>
      </c>
      <c r="CI6" s="3">
        <f t="shared" si="1"/>
        <v>85</v>
      </c>
      <c r="CJ6" s="3">
        <f t="shared" si="1"/>
        <v>86</v>
      </c>
      <c r="CK6" s="3" t="s">
        <v>68</v>
      </c>
      <c r="CL6" s="3"/>
      <c r="CM6" s="3"/>
      <c r="CN6" s="3"/>
      <c r="CO6" s="3"/>
      <c r="CP6" s="9" t="s">
        <v>69</v>
      </c>
      <c r="CQ6" s="9" t="s">
        <v>70</v>
      </c>
      <c r="CR6" s="3"/>
    </row>
    <row r="7" spans="1:96" x14ac:dyDescent="0.25">
      <c r="A7" s="9">
        <v>2019</v>
      </c>
      <c r="B7" s="9">
        <f>B2</f>
        <v>46025</v>
      </c>
      <c r="C7" s="9">
        <f>C2</f>
        <v>48049</v>
      </c>
      <c r="D7" s="9">
        <f>D2-C2-B2</f>
        <v>55372</v>
      </c>
      <c r="E7" s="15">
        <f>ROUND($E2/3,0)</f>
        <v>56392</v>
      </c>
      <c r="F7" s="15">
        <f>ROUND($E2/3,0)</f>
        <v>56392</v>
      </c>
      <c r="G7" s="15">
        <f>ROUND($E2/3+1,0)</f>
        <v>56393</v>
      </c>
      <c r="H7" s="15">
        <f>F2</f>
        <v>55589</v>
      </c>
      <c r="I7" s="15">
        <f>H2</f>
        <v>51127</v>
      </c>
      <c r="J7" s="15">
        <f>ROUND($I2/6,0)</f>
        <v>42900</v>
      </c>
      <c r="K7" s="15">
        <f>ROUND($I2/6,0)</f>
        <v>42900</v>
      </c>
      <c r="L7" s="15">
        <f>ROUND($I2/6,0)</f>
        <v>42900</v>
      </c>
      <c r="M7" s="15">
        <f>ROUND($I2/6,0)</f>
        <v>42900</v>
      </c>
      <c r="N7" s="15">
        <f>ROUND($I2/6,0)</f>
        <v>42900</v>
      </c>
      <c r="O7" s="15">
        <f>ROUND($I2/6-1,0)</f>
        <v>42899</v>
      </c>
      <c r="P7" s="15">
        <f>ROUND($J2/2,0)</f>
        <v>38992</v>
      </c>
      <c r="Q7" s="15">
        <f>ROUND($J2/2-1,0)</f>
        <v>38991</v>
      </c>
      <c r="R7" s="15">
        <f>ROUND($K2/2,0)</f>
        <v>37740</v>
      </c>
      <c r="S7" s="15">
        <f>ROUND($K2/2,0)</f>
        <v>37740</v>
      </c>
      <c r="T7" s="15">
        <f>ROUND($L2/2,0)</f>
        <v>34918</v>
      </c>
      <c r="U7" s="15">
        <f>ROUND($L2/2-1,0)</f>
        <v>34917</v>
      </c>
      <c r="V7" s="15">
        <f>ROUND($M2/5+1,0)</f>
        <v>38645</v>
      </c>
      <c r="W7" s="15">
        <f>ROUND($M2/5,0)</f>
        <v>38644</v>
      </c>
      <c r="X7" s="15">
        <f>ROUND($M2/5,0)</f>
        <v>38644</v>
      </c>
      <c r="Y7" s="15">
        <f>ROUND($M2/5,0)</f>
        <v>38644</v>
      </c>
      <c r="Z7" s="15">
        <f>ROUND($M2/5,0)</f>
        <v>38644</v>
      </c>
      <c r="AA7" s="15">
        <f>ROUND($N2/5,0)</f>
        <v>58776</v>
      </c>
      <c r="AB7" s="15">
        <f>ROUND($N2/5,0)</f>
        <v>58776</v>
      </c>
      <c r="AC7" s="15">
        <f>ROUND($N2/5,0)</f>
        <v>58776</v>
      </c>
      <c r="AD7" s="15">
        <f>ROUND($N2/5+1,0)</f>
        <v>58777</v>
      </c>
      <c r="AE7" s="15">
        <f>ROUND($N2/5+1,0)</f>
        <v>58777</v>
      </c>
      <c r="AF7" s="15">
        <f>ROUND($O2/5,0)</f>
        <v>69875</v>
      </c>
      <c r="AG7" s="15">
        <f>ROUND($O2/5,0)</f>
        <v>69875</v>
      </c>
      <c r="AH7" s="15">
        <f>ROUND($O2/5,0)</f>
        <v>69875</v>
      </c>
      <c r="AI7" s="15">
        <f>ROUND($O2/5,0)</f>
        <v>69875</v>
      </c>
      <c r="AJ7" s="15">
        <f>ROUND($O2/5,0)</f>
        <v>69875</v>
      </c>
      <c r="AK7" s="15">
        <f>ROUND($P2/5+1,0)</f>
        <v>57686</v>
      </c>
      <c r="AL7" s="15">
        <f>ROUND($P2/5,0)</f>
        <v>57685</v>
      </c>
      <c r="AM7" s="15">
        <f>ROUND($P2/5,0)</f>
        <v>57685</v>
      </c>
      <c r="AN7" s="15">
        <f>ROUND($P2/5,0)</f>
        <v>57685</v>
      </c>
      <c r="AO7" s="15">
        <f>ROUND($P2/5,0)</f>
        <v>57685</v>
      </c>
      <c r="AP7" s="15">
        <f>ROUND($Q2/5+1,0)</f>
        <v>52721</v>
      </c>
      <c r="AQ7" s="15">
        <f>ROUND($Q2/5,0)</f>
        <v>52720</v>
      </c>
      <c r="AR7" s="15">
        <f>ROUND($Q2/5,0)</f>
        <v>52720</v>
      </c>
      <c r="AS7" s="15">
        <f>ROUND($Q2/5,0)</f>
        <v>52720</v>
      </c>
      <c r="AT7" s="15">
        <f>ROUND($Q2/5,0)</f>
        <v>52720</v>
      </c>
      <c r="AU7" s="15">
        <f>ROUND($R2/5,0)</f>
        <v>47566</v>
      </c>
      <c r="AV7" s="15">
        <f>ROUND($R2/5,0)</f>
        <v>47566</v>
      </c>
      <c r="AW7" s="15">
        <f>ROUND($R2/5,0)</f>
        <v>47566</v>
      </c>
      <c r="AX7" s="15">
        <f>ROUND($R2/5,0)</f>
        <v>47566</v>
      </c>
      <c r="AY7" s="15">
        <f>ROUND($R2/5,0)</f>
        <v>47566</v>
      </c>
      <c r="AZ7" s="15">
        <f>ROUND($S2/5+1,0)</f>
        <v>49147</v>
      </c>
      <c r="BA7" s="15">
        <f>ROUND($S2/5+1,0)</f>
        <v>49147</v>
      </c>
      <c r="BB7" s="15">
        <f>ROUND($S2/5,0)</f>
        <v>49146</v>
      </c>
      <c r="BC7" s="15">
        <f>ROUND($S2/5,0)</f>
        <v>49146</v>
      </c>
      <c r="BD7" s="15">
        <f>ROUND($S2/5,0)</f>
        <v>49146</v>
      </c>
      <c r="BE7" s="15">
        <f>ROUND($T2/5,0)</f>
        <v>59582</v>
      </c>
      <c r="BF7" s="15">
        <f>ROUND($T2/5,0)</f>
        <v>59582</v>
      </c>
      <c r="BG7" s="15">
        <f>ROUND($T2/5,0)</f>
        <v>59582</v>
      </c>
      <c r="BH7" s="15">
        <f>ROUND($T2/5-1,0)</f>
        <v>59581</v>
      </c>
      <c r="BI7" s="15">
        <f>ROUND($T2/5,0)</f>
        <v>59582</v>
      </c>
      <c r="BJ7" s="15">
        <f t="shared" ref="BJ7:BL9" si="2">ROUND($AP2/5,0)</f>
        <v>53383</v>
      </c>
      <c r="BK7" s="15">
        <f t="shared" si="2"/>
        <v>53383</v>
      </c>
      <c r="BL7" s="15">
        <f t="shared" si="2"/>
        <v>53383</v>
      </c>
      <c r="BM7" s="15">
        <f>ROUND($AP2/5-2,0)</f>
        <v>53381</v>
      </c>
      <c r="BN7" s="15">
        <f>ROUND($AP2/5,0)</f>
        <v>53383</v>
      </c>
      <c r="BO7" s="15">
        <f>ROUND($AQ2/5,0)</f>
        <v>40801</v>
      </c>
      <c r="BP7" s="15">
        <f>ROUND($AQ2/5,0)</f>
        <v>40801</v>
      </c>
      <c r="BQ7" s="15">
        <f>ROUND($AQ2/5,0)</f>
        <v>40801</v>
      </c>
      <c r="BR7" s="15">
        <f>ROUND($AQ2/5-2,0)</f>
        <v>40799</v>
      </c>
      <c r="BS7" s="15">
        <f>ROUND($AQ2/5,0)</f>
        <v>40801</v>
      </c>
      <c r="BT7" s="15">
        <f>ROUND($AR2/5+2,0)</f>
        <v>21898</v>
      </c>
      <c r="BU7" s="15">
        <f t="shared" ref="BU7:BX9" si="3">ROUND($AR2/5,0)</f>
        <v>21896</v>
      </c>
      <c r="BV7" s="15">
        <f t="shared" si="3"/>
        <v>21896</v>
      </c>
      <c r="BW7" s="15">
        <f t="shared" si="3"/>
        <v>21896</v>
      </c>
      <c r="BX7" s="15">
        <f t="shared" si="3"/>
        <v>21896</v>
      </c>
      <c r="BY7" s="15">
        <f>ROUND($AS2/5,0)</f>
        <v>19816</v>
      </c>
      <c r="BZ7" s="15">
        <f>ROUND($AS2/5,0)</f>
        <v>19816</v>
      </c>
      <c r="CA7" s="15">
        <f>ROUND($AS2/5,0)</f>
        <v>19816</v>
      </c>
      <c r="CB7" s="15">
        <f>ROUND($AS2/5,0)</f>
        <v>19816</v>
      </c>
      <c r="CC7" s="15">
        <f>ROUND($AS2/5,0)</f>
        <v>19816</v>
      </c>
      <c r="CD7" s="15">
        <f>ROUND($AT2/5+2,0)</f>
        <v>16801</v>
      </c>
      <c r="CE7" s="15">
        <f t="shared" ref="CE7:CH9" si="4">ROUND($AT2/5,0)</f>
        <v>16799</v>
      </c>
      <c r="CF7" s="15">
        <f t="shared" si="4"/>
        <v>16799</v>
      </c>
      <c r="CG7" s="15">
        <f t="shared" si="4"/>
        <v>16799</v>
      </c>
      <c r="CH7" s="15">
        <f t="shared" si="4"/>
        <v>16799</v>
      </c>
      <c r="CI7" s="15">
        <f>AU2</f>
        <v>59141</v>
      </c>
      <c r="CJ7" s="47">
        <f>SUM(B7:CI7)</f>
        <v>3898628</v>
      </c>
      <c r="CK7" s="15">
        <v>59875</v>
      </c>
      <c r="CM7" s="9">
        <f>CI7/CK7</f>
        <v>0.98774112734864306</v>
      </c>
      <c r="CP7" s="9">
        <f>CP8+CP9</f>
        <v>2206392</v>
      </c>
      <c r="CQ7" s="9">
        <f>CQ8+CQ9</f>
        <v>931516</v>
      </c>
      <c r="CR7" s="46">
        <f>CP7+CQ7</f>
        <v>3137908</v>
      </c>
    </row>
    <row r="8" spans="1:96" x14ac:dyDescent="0.25">
      <c r="B8" s="15">
        <f t="shared" ref="B8:C9" si="5">B3</f>
        <v>23524</v>
      </c>
      <c r="C8" s="15">
        <f t="shared" si="5"/>
        <v>24623</v>
      </c>
      <c r="D8" s="15">
        <f t="shared" ref="D8:D9" si="6">D3-C3-B3</f>
        <v>28607</v>
      </c>
      <c r="E8" s="15">
        <f t="shared" ref="E8:F9" si="7">ROUND($E3/3,0)</f>
        <v>28958</v>
      </c>
      <c r="F8" s="15">
        <f t="shared" si="7"/>
        <v>28958</v>
      </c>
      <c r="G8" s="15">
        <f>ROUND($E3/3,0)</f>
        <v>28958</v>
      </c>
      <c r="H8" s="15">
        <f t="shared" ref="H8:H9" si="8">F3</f>
        <v>28743</v>
      </c>
      <c r="I8" s="15">
        <f t="shared" ref="I8:I9" si="9">H3</f>
        <v>26247</v>
      </c>
      <c r="J8" s="15">
        <f t="shared" ref="J8:N9" si="10">ROUND($I3/6,0)</f>
        <v>22003</v>
      </c>
      <c r="K8" s="15">
        <f t="shared" si="10"/>
        <v>22003</v>
      </c>
      <c r="L8" s="15">
        <f t="shared" si="10"/>
        <v>22003</v>
      </c>
      <c r="M8" s="15">
        <f t="shared" si="10"/>
        <v>22003</v>
      </c>
      <c r="N8" s="15">
        <f t="shared" si="10"/>
        <v>22003</v>
      </c>
      <c r="O8" s="15">
        <f>ROUND($I3/6-1,0)</f>
        <v>22002</v>
      </c>
      <c r="P8" s="15">
        <f t="shared" ref="P8:P9" si="11">ROUND($J3/2,0)</f>
        <v>20116</v>
      </c>
      <c r="Q8" s="15">
        <f>ROUND($J3/2,0)</f>
        <v>20116</v>
      </c>
      <c r="R8" s="15">
        <f t="shared" ref="R8:S9" si="12">ROUND($K3/2,0)</f>
        <v>19401</v>
      </c>
      <c r="S8" s="15">
        <f t="shared" si="12"/>
        <v>19401</v>
      </c>
      <c r="T8" s="15">
        <f t="shared" ref="T8:T9" si="13">ROUND($L3/2,0)</f>
        <v>17082</v>
      </c>
      <c r="U8" s="15">
        <f>ROUND($L3/2,0)</f>
        <v>17082</v>
      </c>
      <c r="V8" s="15">
        <f>ROUND($M3/5+2,0)</f>
        <v>18945</v>
      </c>
      <c r="W8" s="15">
        <f t="shared" ref="W8:Z9" si="14">ROUND($M3/5,0)</f>
        <v>18943</v>
      </c>
      <c r="X8" s="15">
        <f t="shared" si="14"/>
        <v>18943</v>
      </c>
      <c r="Y8" s="15">
        <f t="shared" si="14"/>
        <v>18943</v>
      </c>
      <c r="Z8" s="15">
        <f t="shared" si="14"/>
        <v>18943</v>
      </c>
      <c r="AA8" s="10">
        <f t="shared" ref="AA8:AC9" si="15">ROUND($N3/5,0)</f>
        <v>29515</v>
      </c>
      <c r="AB8" s="9">
        <f t="shared" si="15"/>
        <v>29515</v>
      </c>
      <c r="AC8" s="9">
        <f t="shared" si="15"/>
        <v>29515</v>
      </c>
      <c r="AD8" s="9">
        <f>ROUND($N3/5,0)</f>
        <v>29515</v>
      </c>
      <c r="AE8" s="9">
        <f>ROUND($N3/5,0)</f>
        <v>29515</v>
      </c>
      <c r="AF8" s="9">
        <f t="shared" ref="AF8:AJ9" si="16">ROUND($O3/5,0)</f>
        <v>35129</v>
      </c>
      <c r="AG8" s="9">
        <f t="shared" si="16"/>
        <v>35129</v>
      </c>
      <c r="AH8" s="9">
        <f t="shared" si="16"/>
        <v>35129</v>
      </c>
      <c r="AI8" s="9">
        <f t="shared" si="16"/>
        <v>35129</v>
      </c>
      <c r="AJ8" s="9">
        <f t="shared" si="16"/>
        <v>35129</v>
      </c>
      <c r="AK8" s="9">
        <f>ROUND($P3/5,0)</f>
        <v>28346</v>
      </c>
      <c r="AL8" s="9">
        <f t="shared" ref="AL8:AO9" si="17">ROUND($P3/5,0)</f>
        <v>28346</v>
      </c>
      <c r="AM8" s="9">
        <f t="shared" si="17"/>
        <v>28346</v>
      </c>
      <c r="AN8" s="9">
        <f t="shared" si="17"/>
        <v>28346</v>
      </c>
      <c r="AO8" s="9">
        <f t="shared" si="17"/>
        <v>28346</v>
      </c>
      <c r="AP8" s="9">
        <f>ROUND($Q3/5+2,0)</f>
        <v>25284</v>
      </c>
      <c r="AQ8" s="9">
        <f t="shared" ref="AQ8:AT9" si="18">ROUND($Q3/5,0)</f>
        <v>25282</v>
      </c>
      <c r="AR8" s="9">
        <f t="shared" si="18"/>
        <v>25282</v>
      </c>
      <c r="AS8" s="9">
        <f t="shared" si="18"/>
        <v>25282</v>
      </c>
      <c r="AT8" s="9">
        <f t="shared" si="18"/>
        <v>25282</v>
      </c>
      <c r="AU8" s="9">
        <f t="shared" ref="AU8:AY9" si="19">ROUND($R3/5,0)</f>
        <v>22514</v>
      </c>
      <c r="AV8" s="9">
        <f t="shared" si="19"/>
        <v>22514</v>
      </c>
      <c r="AW8" s="9">
        <f t="shared" si="19"/>
        <v>22514</v>
      </c>
      <c r="AX8" s="9">
        <f t="shared" si="19"/>
        <v>22514</v>
      </c>
      <c r="AY8" s="9">
        <f t="shared" si="19"/>
        <v>22514</v>
      </c>
      <c r="AZ8" s="9">
        <f>ROUND($S3/5,0)</f>
        <v>22822</v>
      </c>
      <c r="BA8" s="9">
        <f>ROUND($S3/5,0)</f>
        <v>22822</v>
      </c>
      <c r="BB8" s="9">
        <f t="shared" ref="BB8:BD9" si="20">ROUND($S3/5,0)</f>
        <v>22822</v>
      </c>
      <c r="BC8" s="9">
        <f t="shared" si="20"/>
        <v>22822</v>
      </c>
      <c r="BD8" s="9">
        <f>ROUND($S3/5-2,0)</f>
        <v>22820</v>
      </c>
      <c r="BE8" s="9">
        <f t="shared" ref="BE8:BG9" si="21">ROUND($T3/5,0)</f>
        <v>26790</v>
      </c>
      <c r="BF8" s="9">
        <f t="shared" si="21"/>
        <v>26790</v>
      </c>
      <c r="BG8" s="9">
        <f t="shared" si="21"/>
        <v>26790</v>
      </c>
      <c r="BH8" s="9">
        <f>ROUND($T3/5,0)</f>
        <v>26790</v>
      </c>
      <c r="BI8" s="9">
        <f>ROUND($T3/5-1,0)</f>
        <v>26789</v>
      </c>
      <c r="BJ8" s="9">
        <f t="shared" si="2"/>
        <v>22269</v>
      </c>
      <c r="BK8" s="9">
        <f t="shared" si="2"/>
        <v>22269</v>
      </c>
      <c r="BL8" s="9">
        <f t="shared" si="2"/>
        <v>22269</v>
      </c>
      <c r="BM8" s="9">
        <f>ROUND($AP3/5,0)</f>
        <v>22269</v>
      </c>
      <c r="BN8" s="9">
        <f>ROUND($AP3/5-1,0)</f>
        <v>22268</v>
      </c>
      <c r="BO8" s="9">
        <f>ROUND($AQ3/5+2,0)</f>
        <v>15868</v>
      </c>
      <c r="BP8" s="9">
        <f>ROUND($AQ3/5,0)</f>
        <v>15866</v>
      </c>
      <c r="BQ8" s="9">
        <f>ROUND($AQ3/5,0)</f>
        <v>15866</v>
      </c>
      <c r="BR8" s="9">
        <f>ROUND($AQ3/5,0)</f>
        <v>15866</v>
      </c>
      <c r="BS8" s="9">
        <f>ROUND($AQ3/5,0)</f>
        <v>15866</v>
      </c>
      <c r="BT8" s="9">
        <f>ROUND($AR3/5,0)</f>
        <v>7860</v>
      </c>
      <c r="BU8" s="9">
        <f t="shared" si="3"/>
        <v>7860</v>
      </c>
      <c r="BV8" s="9">
        <f t="shared" si="3"/>
        <v>7860</v>
      </c>
      <c r="BW8" s="9">
        <f t="shared" si="3"/>
        <v>7860</v>
      </c>
      <c r="BX8" s="9">
        <f t="shared" si="3"/>
        <v>7860</v>
      </c>
      <c r="BY8" s="9">
        <f t="shared" ref="BY8:CB9" si="22">ROUND($AS3/5,0)</f>
        <v>6094</v>
      </c>
      <c r="BZ8" s="9">
        <f t="shared" si="22"/>
        <v>6094</v>
      </c>
      <c r="CA8" s="9">
        <f t="shared" si="22"/>
        <v>6094</v>
      </c>
      <c r="CB8" s="9">
        <f t="shared" si="22"/>
        <v>6094</v>
      </c>
      <c r="CC8" s="9">
        <f>ROUND($AS3/5-2,0)</f>
        <v>6092</v>
      </c>
      <c r="CD8" s="9">
        <f>ROUND($AT3/5+2,0)</f>
        <v>4539</v>
      </c>
      <c r="CE8" s="9">
        <f t="shared" si="4"/>
        <v>4537</v>
      </c>
      <c r="CF8" s="9">
        <f t="shared" si="4"/>
        <v>4537</v>
      </c>
      <c r="CG8" s="9">
        <f t="shared" si="4"/>
        <v>4537</v>
      </c>
      <c r="CH8" s="9">
        <f t="shared" si="4"/>
        <v>4537</v>
      </c>
      <c r="CI8" s="9">
        <f>AU3</f>
        <v>12960</v>
      </c>
      <c r="CJ8" s="47"/>
      <c r="CK8" s="15">
        <v>12990</v>
      </c>
      <c r="CM8" s="9">
        <f t="shared" ref="CM8:CM9" si="23">CI8/CK8</f>
        <v>0.99769053117782913</v>
      </c>
      <c r="CP8" s="9">
        <f>SUM(R8:BJ8)</f>
        <v>1141941</v>
      </c>
      <c r="CQ8" s="9">
        <f>SUM(BK8:CI8)</f>
        <v>273822</v>
      </c>
      <c r="CR8" s="9">
        <f t="shared" ref="CR8:CR60" si="24">CP8+CQ8</f>
        <v>1415763</v>
      </c>
    </row>
    <row r="9" spans="1:96" x14ac:dyDescent="0.25">
      <c r="B9" s="15">
        <f t="shared" si="5"/>
        <v>22501</v>
      </c>
      <c r="C9" s="15">
        <f t="shared" si="5"/>
        <v>23426</v>
      </c>
      <c r="D9" s="15">
        <f t="shared" si="6"/>
        <v>26765</v>
      </c>
      <c r="E9" s="15">
        <f t="shared" si="7"/>
        <v>27434</v>
      </c>
      <c r="F9" s="15">
        <f t="shared" si="7"/>
        <v>27434</v>
      </c>
      <c r="G9" s="15">
        <f t="shared" ref="G9" si="25">ROUND($E4/3+1,0)</f>
        <v>27435</v>
      </c>
      <c r="H9" s="15">
        <f t="shared" si="8"/>
        <v>26846</v>
      </c>
      <c r="I9" s="15">
        <f t="shared" si="9"/>
        <v>24880</v>
      </c>
      <c r="J9" s="15">
        <f t="shared" si="10"/>
        <v>20897</v>
      </c>
      <c r="K9" s="15">
        <f t="shared" si="10"/>
        <v>20897</v>
      </c>
      <c r="L9" s="15">
        <f t="shared" si="10"/>
        <v>20897</v>
      </c>
      <c r="M9" s="15">
        <f t="shared" si="10"/>
        <v>20897</v>
      </c>
      <c r="N9" s="15">
        <f t="shared" si="10"/>
        <v>20897</v>
      </c>
      <c r="O9" s="15">
        <f>ROUND($I4/6,0)</f>
        <v>20897</v>
      </c>
      <c r="P9" s="15">
        <f t="shared" si="11"/>
        <v>18876</v>
      </c>
      <c r="Q9" s="15">
        <f t="shared" ref="Q9" si="26">ROUND($J4/2-1,0)</f>
        <v>18875</v>
      </c>
      <c r="R9" s="15">
        <f t="shared" si="12"/>
        <v>18339</v>
      </c>
      <c r="S9" s="15">
        <f t="shared" si="12"/>
        <v>18339</v>
      </c>
      <c r="T9" s="15">
        <f t="shared" si="13"/>
        <v>17836</v>
      </c>
      <c r="U9" s="15">
        <f t="shared" ref="U9" si="27">ROUND($L4/2-1,0)</f>
        <v>17835</v>
      </c>
      <c r="V9" s="15">
        <f>ROUND($M4/5,0)</f>
        <v>19701</v>
      </c>
      <c r="W9" s="15">
        <f>ROUND($M4/5-1,0)</f>
        <v>19700</v>
      </c>
      <c r="X9" s="15">
        <f t="shared" si="14"/>
        <v>19701</v>
      </c>
      <c r="Y9" s="15">
        <f t="shared" si="14"/>
        <v>19701</v>
      </c>
      <c r="Z9" s="15">
        <f t="shared" si="14"/>
        <v>19701</v>
      </c>
      <c r="AA9" s="10">
        <f t="shared" si="15"/>
        <v>29261</v>
      </c>
      <c r="AB9" s="9">
        <f t="shared" si="15"/>
        <v>29261</v>
      </c>
      <c r="AC9" s="9">
        <f>ROUND($N4/5+1,0)</f>
        <v>29262</v>
      </c>
      <c r="AD9" s="9">
        <f t="shared" ref="AD9" si="28">ROUND($N4/5+1,0)</f>
        <v>29262</v>
      </c>
      <c r="AE9" s="9">
        <f>ROUND($N4/5,0)</f>
        <v>29261</v>
      </c>
      <c r="AF9" s="9">
        <f t="shared" si="16"/>
        <v>34746</v>
      </c>
      <c r="AG9" s="9">
        <f t="shared" si="16"/>
        <v>34746</v>
      </c>
      <c r="AH9" s="9">
        <f t="shared" si="16"/>
        <v>34746</v>
      </c>
      <c r="AI9" s="9">
        <f t="shared" si="16"/>
        <v>34746</v>
      </c>
      <c r="AJ9" s="9">
        <f t="shared" si="16"/>
        <v>34746</v>
      </c>
      <c r="AK9" s="9">
        <f t="shared" ref="AK9" si="29">ROUND($P4/5+1,0)</f>
        <v>29340</v>
      </c>
      <c r="AL9" s="9">
        <f t="shared" si="17"/>
        <v>29339</v>
      </c>
      <c r="AM9" s="9">
        <f t="shared" si="17"/>
        <v>29339</v>
      </c>
      <c r="AN9" s="9">
        <f t="shared" si="17"/>
        <v>29339</v>
      </c>
      <c r="AO9" s="9">
        <f t="shared" si="17"/>
        <v>29339</v>
      </c>
      <c r="AP9" s="9">
        <f>ROUND($Q4/5-1,0)</f>
        <v>27437</v>
      </c>
      <c r="AQ9" s="9">
        <f t="shared" si="18"/>
        <v>27438</v>
      </c>
      <c r="AR9" s="9">
        <f t="shared" si="18"/>
        <v>27438</v>
      </c>
      <c r="AS9" s="9">
        <f t="shared" si="18"/>
        <v>27438</v>
      </c>
      <c r="AT9" s="9">
        <f t="shared" si="18"/>
        <v>27438</v>
      </c>
      <c r="AU9" s="9">
        <f t="shared" si="19"/>
        <v>25052</v>
      </c>
      <c r="AV9" s="9">
        <f t="shared" si="19"/>
        <v>25052</v>
      </c>
      <c r="AW9" s="9">
        <f t="shared" si="19"/>
        <v>25052</v>
      </c>
      <c r="AX9" s="9">
        <f t="shared" si="19"/>
        <v>25052</v>
      </c>
      <c r="AY9" s="9">
        <f t="shared" si="19"/>
        <v>25052</v>
      </c>
      <c r="AZ9" s="9">
        <f>ROUND($S4/5-1,0)</f>
        <v>26324</v>
      </c>
      <c r="BA9" s="9">
        <f>ROUND($S4/5,0)</f>
        <v>26325</v>
      </c>
      <c r="BB9" s="9">
        <f t="shared" si="20"/>
        <v>26325</v>
      </c>
      <c r="BC9" s="9">
        <f t="shared" si="20"/>
        <v>26325</v>
      </c>
      <c r="BD9" s="9">
        <f t="shared" si="20"/>
        <v>26325</v>
      </c>
      <c r="BE9" s="9">
        <f t="shared" si="21"/>
        <v>32792</v>
      </c>
      <c r="BF9" s="9">
        <f t="shared" si="21"/>
        <v>32792</v>
      </c>
      <c r="BG9" s="9">
        <f t="shared" si="21"/>
        <v>32792</v>
      </c>
      <c r="BH9" s="9">
        <f>ROUND($T4/5+1,0)</f>
        <v>32793</v>
      </c>
      <c r="BI9" s="9">
        <f t="shared" ref="BI9" si="30">ROUND($T4/5,0)</f>
        <v>32792</v>
      </c>
      <c r="BJ9" s="9">
        <f t="shared" si="2"/>
        <v>31114</v>
      </c>
      <c r="BK9" s="9">
        <f t="shared" si="2"/>
        <v>31114</v>
      </c>
      <c r="BL9" s="9">
        <f t="shared" si="2"/>
        <v>31114</v>
      </c>
      <c r="BM9" s="9">
        <f>ROUND($AP4/5-1,0)</f>
        <v>31113</v>
      </c>
      <c r="BN9" s="9">
        <f>ROUND($AP4/5,0)</f>
        <v>31114</v>
      </c>
      <c r="BO9" s="9">
        <f>ROUND($AQ4/5,0)</f>
        <v>24934</v>
      </c>
      <c r="BP9" s="9">
        <f>ROUND($AQ4/5,0)</f>
        <v>24934</v>
      </c>
      <c r="BQ9" s="9">
        <f>ROUND($AQ4/5,0)</f>
        <v>24934</v>
      </c>
      <c r="BR9" s="9">
        <f>ROUND($AQ4/5+1,0)</f>
        <v>24935</v>
      </c>
      <c r="BS9" s="9">
        <f>ROUND($AQ4/5,0)</f>
        <v>24934</v>
      </c>
      <c r="BT9" s="9">
        <f>ROUND($AR4/5+2,0)</f>
        <v>14038</v>
      </c>
      <c r="BU9" s="9">
        <f t="shared" si="3"/>
        <v>14036</v>
      </c>
      <c r="BV9" s="9">
        <f t="shared" si="3"/>
        <v>14036</v>
      </c>
      <c r="BW9" s="9">
        <f t="shared" si="3"/>
        <v>14036</v>
      </c>
      <c r="BX9" s="9">
        <f t="shared" si="3"/>
        <v>14036</v>
      </c>
      <c r="BY9" s="9">
        <f t="shared" si="22"/>
        <v>13722</v>
      </c>
      <c r="BZ9" s="9">
        <f t="shared" si="22"/>
        <v>13722</v>
      </c>
      <c r="CA9" s="9">
        <f t="shared" si="22"/>
        <v>13722</v>
      </c>
      <c r="CB9" s="9">
        <f t="shared" si="22"/>
        <v>13722</v>
      </c>
      <c r="CC9" s="9">
        <f>ROUND($AS4/5+2,0)</f>
        <v>13724</v>
      </c>
      <c r="CD9" s="9">
        <f>ROUND($AT4/5,0)</f>
        <v>12262</v>
      </c>
      <c r="CE9" s="9">
        <f t="shared" si="4"/>
        <v>12262</v>
      </c>
      <c r="CF9" s="9">
        <f t="shared" si="4"/>
        <v>12262</v>
      </c>
      <c r="CG9" s="9">
        <f t="shared" si="4"/>
        <v>12262</v>
      </c>
      <c r="CH9" s="9">
        <f t="shared" si="4"/>
        <v>12262</v>
      </c>
      <c r="CI9" s="9">
        <f>AU4</f>
        <v>46181</v>
      </c>
      <c r="CJ9" s="47"/>
      <c r="CK9" s="15">
        <v>46885</v>
      </c>
      <c r="CM9" s="9">
        <f t="shared" si="23"/>
        <v>0.9849845366321851</v>
      </c>
      <c r="CP9" s="9">
        <f>SUM(R9:BE9)</f>
        <v>1064451</v>
      </c>
      <c r="CQ9" s="9">
        <f>SUM(BF9:CI9)</f>
        <v>657694</v>
      </c>
      <c r="CR9" s="9">
        <f t="shared" si="24"/>
        <v>1722145</v>
      </c>
    </row>
    <row r="10" spans="1:96" x14ac:dyDescent="0.25">
      <c r="A10" s="9">
        <v>2020</v>
      </c>
      <c r="B10" s="9">
        <f>B7</f>
        <v>46025</v>
      </c>
      <c r="C10" s="9">
        <f t="shared" ref="C10:BN13" si="31">B7</f>
        <v>46025</v>
      </c>
      <c r="D10" s="9">
        <f t="shared" si="31"/>
        <v>48049</v>
      </c>
      <c r="E10" s="9">
        <f t="shared" si="31"/>
        <v>55372</v>
      </c>
      <c r="F10" s="9">
        <f t="shared" si="31"/>
        <v>56392</v>
      </c>
      <c r="G10" s="9">
        <f t="shared" si="31"/>
        <v>56392</v>
      </c>
      <c r="H10" s="9">
        <f t="shared" si="31"/>
        <v>56393</v>
      </c>
      <c r="I10" s="9">
        <f t="shared" si="31"/>
        <v>55589</v>
      </c>
      <c r="J10" s="9">
        <f t="shared" si="31"/>
        <v>51127</v>
      </c>
      <c r="K10" s="9">
        <f t="shared" si="31"/>
        <v>42900</v>
      </c>
      <c r="L10" s="9">
        <f t="shared" si="31"/>
        <v>42900</v>
      </c>
      <c r="M10" s="9">
        <f t="shared" si="31"/>
        <v>42900</v>
      </c>
      <c r="N10" s="9">
        <f t="shared" si="31"/>
        <v>42900</v>
      </c>
      <c r="O10" s="9">
        <f t="shared" si="31"/>
        <v>42900</v>
      </c>
      <c r="P10" s="9">
        <f t="shared" si="31"/>
        <v>42899</v>
      </c>
      <c r="Q10" s="9">
        <f t="shared" si="31"/>
        <v>38992</v>
      </c>
      <c r="R10" s="9">
        <f t="shared" si="31"/>
        <v>38991</v>
      </c>
      <c r="S10" s="9">
        <f t="shared" si="31"/>
        <v>37740</v>
      </c>
      <c r="T10" s="9">
        <f t="shared" si="31"/>
        <v>37740</v>
      </c>
      <c r="U10" s="9">
        <f t="shared" si="31"/>
        <v>34918</v>
      </c>
      <c r="V10" s="9">
        <f t="shared" si="31"/>
        <v>34917</v>
      </c>
      <c r="W10" s="9">
        <f t="shared" si="31"/>
        <v>38645</v>
      </c>
      <c r="X10" s="9">
        <f t="shared" si="31"/>
        <v>38644</v>
      </c>
      <c r="Y10" s="9">
        <f t="shared" si="31"/>
        <v>38644</v>
      </c>
      <c r="Z10" s="9">
        <f t="shared" si="31"/>
        <v>38644</v>
      </c>
      <c r="AA10" s="9">
        <f t="shared" si="31"/>
        <v>38644</v>
      </c>
      <c r="AB10" s="9">
        <f t="shared" si="31"/>
        <v>58776</v>
      </c>
      <c r="AC10" s="9">
        <f t="shared" si="31"/>
        <v>58776</v>
      </c>
      <c r="AD10" s="9">
        <f t="shared" si="31"/>
        <v>58776</v>
      </c>
      <c r="AE10" s="9">
        <f t="shared" si="31"/>
        <v>58777</v>
      </c>
      <c r="AF10" s="9">
        <f t="shared" si="31"/>
        <v>58777</v>
      </c>
      <c r="AG10" s="9">
        <f t="shared" si="31"/>
        <v>69875</v>
      </c>
      <c r="AH10" s="9">
        <f t="shared" si="31"/>
        <v>69875</v>
      </c>
      <c r="AI10" s="9">
        <f t="shared" si="31"/>
        <v>69875</v>
      </c>
      <c r="AJ10" s="9">
        <f t="shared" si="31"/>
        <v>69875</v>
      </c>
      <c r="AK10" s="9">
        <f t="shared" si="31"/>
        <v>69875</v>
      </c>
      <c r="AL10" s="9">
        <f t="shared" si="31"/>
        <v>57686</v>
      </c>
      <c r="AM10" s="9">
        <f t="shared" si="31"/>
        <v>57685</v>
      </c>
      <c r="AN10" s="9">
        <f t="shared" si="31"/>
        <v>57685</v>
      </c>
      <c r="AO10" s="9">
        <f t="shared" si="31"/>
        <v>57685</v>
      </c>
      <c r="AP10" s="9">
        <f t="shared" si="31"/>
        <v>57685</v>
      </c>
      <c r="AQ10" s="9">
        <f t="shared" si="31"/>
        <v>52721</v>
      </c>
      <c r="AR10" s="9">
        <f t="shared" si="31"/>
        <v>52720</v>
      </c>
      <c r="AS10" s="9">
        <f t="shared" si="31"/>
        <v>52720</v>
      </c>
      <c r="AT10" s="9">
        <f t="shared" si="31"/>
        <v>52720</v>
      </c>
      <c r="AU10" s="9">
        <f t="shared" si="31"/>
        <v>52720</v>
      </c>
      <c r="AV10" s="9">
        <f t="shared" si="31"/>
        <v>47566</v>
      </c>
      <c r="AW10" s="9">
        <f t="shared" si="31"/>
        <v>47566</v>
      </c>
      <c r="AX10" s="9">
        <f t="shared" si="31"/>
        <v>47566</v>
      </c>
      <c r="AY10" s="9">
        <f t="shared" si="31"/>
        <v>47566</v>
      </c>
      <c r="AZ10" s="9">
        <f t="shared" si="31"/>
        <v>47566</v>
      </c>
      <c r="BA10" s="9">
        <f t="shared" si="31"/>
        <v>49147</v>
      </c>
      <c r="BB10" s="9">
        <f t="shared" si="31"/>
        <v>49147</v>
      </c>
      <c r="BC10" s="9">
        <f t="shared" si="31"/>
        <v>49146</v>
      </c>
      <c r="BD10" s="9">
        <f t="shared" si="31"/>
        <v>49146</v>
      </c>
      <c r="BE10" s="9">
        <f t="shared" si="31"/>
        <v>49146</v>
      </c>
      <c r="BF10" s="9">
        <f t="shared" si="31"/>
        <v>59582</v>
      </c>
      <c r="BG10" s="9">
        <f t="shared" si="31"/>
        <v>59582</v>
      </c>
      <c r="BH10" s="9">
        <f t="shared" si="31"/>
        <v>59582</v>
      </c>
      <c r="BI10" s="9">
        <f t="shared" si="31"/>
        <v>59581</v>
      </c>
      <c r="BJ10" s="9">
        <f t="shared" si="31"/>
        <v>59582</v>
      </c>
      <c r="BK10" s="9">
        <f t="shared" si="31"/>
        <v>53383</v>
      </c>
      <c r="BL10" s="9">
        <f t="shared" si="31"/>
        <v>53383</v>
      </c>
      <c r="BM10" s="9">
        <f t="shared" si="31"/>
        <v>53383</v>
      </c>
      <c r="BN10" s="9">
        <f t="shared" si="31"/>
        <v>53381</v>
      </c>
      <c r="BO10" s="9">
        <f t="shared" ref="BO10:CH22" si="32">BN7</f>
        <v>53383</v>
      </c>
      <c r="BP10" s="9">
        <f t="shared" si="32"/>
        <v>40801</v>
      </c>
      <c r="BQ10" s="9">
        <f t="shared" si="32"/>
        <v>40801</v>
      </c>
      <c r="BR10" s="9">
        <f t="shared" si="32"/>
        <v>40801</v>
      </c>
      <c r="BS10" s="9">
        <f t="shared" si="32"/>
        <v>40799</v>
      </c>
      <c r="BT10" s="9">
        <f t="shared" si="32"/>
        <v>40801</v>
      </c>
      <c r="BU10" s="9">
        <f t="shared" si="32"/>
        <v>21898</v>
      </c>
      <c r="BV10" s="9">
        <f t="shared" si="32"/>
        <v>21896</v>
      </c>
      <c r="BW10" s="9">
        <f t="shared" si="32"/>
        <v>21896</v>
      </c>
      <c r="BX10" s="9">
        <f t="shared" si="32"/>
        <v>21896</v>
      </c>
      <c r="BY10" s="9">
        <f t="shared" si="32"/>
        <v>21896</v>
      </c>
      <c r="BZ10" s="9">
        <f t="shared" si="32"/>
        <v>19816</v>
      </c>
      <c r="CA10" s="9">
        <f t="shared" si="32"/>
        <v>19816</v>
      </c>
      <c r="CB10" s="9">
        <f t="shared" si="32"/>
        <v>19816</v>
      </c>
      <c r="CC10" s="9">
        <f t="shared" si="32"/>
        <v>19816</v>
      </c>
      <c r="CD10" s="9">
        <f t="shared" si="32"/>
        <v>19816</v>
      </c>
      <c r="CE10" s="9">
        <f t="shared" si="32"/>
        <v>16801</v>
      </c>
      <c r="CF10" s="9">
        <f t="shared" si="32"/>
        <v>16799</v>
      </c>
      <c r="CG10" s="9">
        <f t="shared" si="32"/>
        <v>16799</v>
      </c>
      <c r="CH10" s="9">
        <f t="shared" si="32"/>
        <v>16799</v>
      </c>
      <c r="CI10" s="9">
        <f>CI11+CI12</f>
        <v>58418</v>
      </c>
      <c r="CJ10" s="47">
        <f t="shared" ref="CJ10" si="33">SUM(B10:CI10)</f>
        <v>3927131</v>
      </c>
      <c r="CP10" s="9">
        <f>CP11+CP12</f>
        <v>2245383</v>
      </c>
      <c r="CQ10" s="9">
        <f>CQ11+CQ12</f>
        <v>913994</v>
      </c>
      <c r="CR10" s="46">
        <f t="shared" si="24"/>
        <v>3159377</v>
      </c>
    </row>
    <row r="11" spans="1:96" x14ac:dyDescent="0.25">
      <c r="B11" s="9">
        <f t="shared" ref="B11:B12" si="34">B8</f>
        <v>23524</v>
      </c>
      <c r="C11" s="9">
        <f t="shared" si="31"/>
        <v>23524</v>
      </c>
      <c r="D11" s="9">
        <f t="shared" si="31"/>
        <v>24623</v>
      </c>
      <c r="E11" s="9">
        <f t="shared" si="31"/>
        <v>28607</v>
      </c>
      <c r="F11" s="9">
        <f t="shared" si="31"/>
        <v>28958</v>
      </c>
      <c r="G11" s="9">
        <f t="shared" si="31"/>
        <v>28958</v>
      </c>
      <c r="H11" s="9">
        <f t="shared" si="31"/>
        <v>28958</v>
      </c>
      <c r="I11" s="9">
        <f t="shared" si="31"/>
        <v>28743</v>
      </c>
      <c r="J11" s="9">
        <f t="shared" si="31"/>
        <v>26247</v>
      </c>
      <c r="K11" s="9">
        <f t="shared" si="31"/>
        <v>22003</v>
      </c>
      <c r="L11" s="9">
        <f t="shared" si="31"/>
        <v>22003</v>
      </c>
      <c r="M11" s="9">
        <f t="shared" si="31"/>
        <v>22003</v>
      </c>
      <c r="N11" s="9">
        <f t="shared" si="31"/>
        <v>22003</v>
      </c>
      <c r="O11" s="9">
        <f t="shared" si="31"/>
        <v>22003</v>
      </c>
      <c r="P11" s="9">
        <f t="shared" si="31"/>
        <v>22002</v>
      </c>
      <c r="Q11" s="9">
        <f t="shared" si="31"/>
        <v>20116</v>
      </c>
      <c r="R11" s="9">
        <f t="shared" si="31"/>
        <v>20116</v>
      </c>
      <c r="S11" s="9">
        <f t="shared" si="31"/>
        <v>19401</v>
      </c>
      <c r="T11" s="9">
        <f t="shared" si="31"/>
        <v>19401</v>
      </c>
      <c r="U11" s="9">
        <f t="shared" si="31"/>
        <v>17082</v>
      </c>
      <c r="V11" s="9">
        <f t="shared" si="31"/>
        <v>17082</v>
      </c>
      <c r="W11" s="9">
        <f t="shared" si="31"/>
        <v>18945</v>
      </c>
      <c r="X11" s="9">
        <f t="shared" si="31"/>
        <v>18943</v>
      </c>
      <c r="Y11" s="9">
        <f t="shared" si="31"/>
        <v>18943</v>
      </c>
      <c r="Z11" s="9">
        <f t="shared" si="31"/>
        <v>18943</v>
      </c>
      <c r="AA11" s="9">
        <f t="shared" si="31"/>
        <v>18943</v>
      </c>
      <c r="AB11" s="9">
        <f t="shared" si="31"/>
        <v>29515</v>
      </c>
      <c r="AC11" s="9">
        <f t="shared" si="31"/>
        <v>29515</v>
      </c>
      <c r="AD11" s="9">
        <f t="shared" si="31"/>
        <v>29515</v>
      </c>
      <c r="AE11" s="9">
        <f t="shared" si="31"/>
        <v>29515</v>
      </c>
      <c r="AF11" s="9">
        <f t="shared" si="31"/>
        <v>29515</v>
      </c>
      <c r="AG11" s="9">
        <f t="shared" si="31"/>
        <v>35129</v>
      </c>
      <c r="AH11" s="9">
        <f t="shared" si="31"/>
        <v>35129</v>
      </c>
      <c r="AI11" s="9">
        <f t="shared" si="31"/>
        <v>35129</v>
      </c>
      <c r="AJ11" s="9">
        <f t="shared" si="31"/>
        <v>35129</v>
      </c>
      <c r="AK11" s="9">
        <f t="shared" si="31"/>
        <v>35129</v>
      </c>
      <c r="AL11" s="9">
        <f t="shared" si="31"/>
        <v>28346</v>
      </c>
      <c r="AM11" s="9">
        <f t="shared" si="31"/>
        <v>28346</v>
      </c>
      <c r="AN11" s="9">
        <f t="shared" si="31"/>
        <v>28346</v>
      </c>
      <c r="AO11" s="9">
        <f t="shared" si="31"/>
        <v>28346</v>
      </c>
      <c r="AP11" s="9">
        <f t="shared" si="31"/>
        <v>28346</v>
      </c>
      <c r="AQ11" s="9">
        <f t="shared" si="31"/>
        <v>25284</v>
      </c>
      <c r="AR11" s="9">
        <f t="shared" si="31"/>
        <v>25282</v>
      </c>
      <c r="AS11" s="9">
        <f t="shared" si="31"/>
        <v>25282</v>
      </c>
      <c r="AT11" s="9">
        <f t="shared" si="31"/>
        <v>25282</v>
      </c>
      <c r="AU11" s="9">
        <f t="shared" si="31"/>
        <v>25282</v>
      </c>
      <c r="AV11" s="9">
        <f t="shared" si="31"/>
        <v>22514</v>
      </c>
      <c r="AW11" s="9">
        <f t="shared" si="31"/>
        <v>22514</v>
      </c>
      <c r="AX11" s="9">
        <f t="shared" si="31"/>
        <v>22514</v>
      </c>
      <c r="AY11" s="9">
        <f t="shared" si="31"/>
        <v>22514</v>
      </c>
      <c r="AZ11" s="9">
        <f t="shared" si="31"/>
        <v>22514</v>
      </c>
      <c r="BA11" s="9">
        <f t="shared" si="31"/>
        <v>22822</v>
      </c>
      <c r="BB11" s="9">
        <f t="shared" si="31"/>
        <v>22822</v>
      </c>
      <c r="BC11" s="9">
        <f t="shared" si="31"/>
        <v>22822</v>
      </c>
      <c r="BD11" s="9">
        <f t="shared" si="31"/>
        <v>22822</v>
      </c>
      <c r="BE11" s="9">
        <f t="shared" si="31"/>
        <v>22820</v>
      </c>
      <c r="BF11" s="9">
        <f t="shared" si="31"/>
        <v>26790</v>
      </c>
      <c r="BG11" s="9">
        <f t="shared" si="31"/>
        <v>26790</v>
      </c>
      <c r="BH11" s="9">
        <f t="shared" si="31"/>
        <v>26790</v>
      </c>
      <c r="BI11" s="9">
        <f t="shared" si="31"/>
        <v>26790</v>
      </c>
      <c r="BJ11" s="9">
        <f t="shared" si="31"/>
        <v>26789</v>
      </c>
      <c r="BK11" s="9">
        <f t="shared" si="31"/>
        <v>22269</v>
      </c>
      <c r="BL11" s="9">
        <f t="shared" si="31"/>
        <v>22269</v>
      </c>
      <c r="BM11" s="9">
        <f t="shared" si="31"/>
        <v>22269</v>
      </c>
      <c r="BN11" s="9">
        <f t="shared" si="31"/>
        <v>22269</v>
      </c>
      <c r="BO11" s="9">
        <f t="shared" si="32"/>
        <v>22268</v>
      </c>
      <c r="BP11" s="9">
        <f t="shared" si="32"/>
        <v>15868</v>
      </c>
      <c r="BQ11" s="9">
        <f t="shared" si="32"/>
        <v>15866</v>
      </c>
      <c r="BR11" s="9">
        <f t="shared" si="32"/>
        <v>15866</v>
      </c>
      <c r="BS11" s="9">
        <f t="shared" si="32"/>
        <v>15866</v>
      </c>
      <c r="BT11" s="9">
        <f t="shared" si="32"/>
        <v>15866</v>
      </c>
      <c r="BU11" s="9">
        <f t="shared" si="32"/>
        <v>7860</v>
      </c>
      <c r="BV11" s="9">
        <f t="shared" si="32"/>
        <v>7860</v>
      </c>
      <c r="BW11" s="9">
        <f t="shared" si="32"/>
        <v>7860</v>
      </c>
      <c r="BX11" s="9">
        <f t="shared" si="32"/>
        <v>7860</v>
      </c>
      <c r="BY11" s="9">
        <f t="shared" si="32"/>
        <v>7860</v>
      </c>
      <c r="BZ11" s="9">
        <f t="shared" si="32"/>
        <v>6094</v>
      </c>
      <c r="CA11" s="9">
        <f t="shared" si="32"/>
        <v>6094</v>
      </c>
      <c r="CB11" s="9">
        <f t="shared" si="32"/>
        <v>6094</v>
      </c>
      <c r="CC11" s="9">
        <f t="shared" si="32"/>
        <v>6094</v>
      </c>
      <c r="CD11" s="9">
        <f t="shared" si="32"/>
        <v>6092</v>
      </c>
      <c r="CE11" s="9">
        <f t="shared" si="32"/>
        <v>4539</v>
      </c>
      <c r="CF11" s="9">
        <f t="shared" si="32"/>
        <v>4537</v>
      </c>
      <c r="CG11" s="9">
        <f t="shared" si="32"/>
        <v>4537</v>
      </c>
      <c r="CH11" s="9">
        <f t="shared" si="32"/>
        <v>4537</v>
      </c>
      <c r="CI11" s="9">
        <f>ROUND(CI8*$CM$8,0)</f>
        <v>12930</v>
      </c>
      <c r="CJ11" s="47"/>
      <c r="CP11" s="9">
        <f>SUM(R11:BK11)</f>
        <v>1162057</v>
      </c>
      <c r="CQ11" s="9">
        <f>SUM(BL11:CI11)</f>
        <v>269255</v>
      </c>
      <c r="CR11" s="9">
        <f t="shared" si="24"/>
        <v>1431312</v>
      </c>
    </row>
    <row r="12" spans="1:96" x14ac:dyDescent="0.25">
      <c r="B12" s="9">
        <f t="shared" si="34"/>
        <v>22501</v>
      </c>
      <c r="C12" s="9">
        <f t="shared" si="31"/>
        <v>22501</v>
      </c>
      <c r="D12" s="9">
        <f t="shared" si="31"/>
        <v>23426</v>
      </c>
      <c r="E12" s="9">
        <f t="shared" si="31"/>
        <v>26765</v>
      </c>
      <c r="F12" s="9">
        <f t="shared" si="31"/>
        <v>27434</v>
      </c>
      <c r="G12" s="9">
        <f t="shared" si="31"/>
        <v>27434</v>
      </c>
      <c r="H12" s="9">
        <f t="shared" si="31"/>
        <v>27435</v>
      </c>
      <c r="I12" s="9">
        <f t="shared" si="31"/>
        <v>26846</v>
      </c>
      <c r="J12" s="9">
        <f t="shared" si="31"/>
        <v>24880</v>
      </c>
      <c r="K12" s="9">
        <f t="shared" si="31"/>
        <v>20897</v>
      </c>
      <c r="L12" s="9">
        <f t="shared" si="31"/>
        <v>20897</v>
      </c>
      <c r="M12" s="9">
        <f t="shared" si="31"/>
        <v>20897</v>
      </c>
      <c r="N12" s="9">
        <f t="shared" si="31"/>
        <v>20897</v>
      </c>
      <c r="O12" s="9">
        <f t="shared" si="31"/>
        <v>20897</v>
      </c>
      <c r="P12" s="9">
        <f t="shared" si="31"/>
        <v>20897</v>
      </c>
      <c r="Q12" s="9">
        <f t="shared" si="31"/>
        <v>18876</v>
      </c>
      <c r="R12" s="9">
        <f t="shared" si="31"/>
        <v>18875</v>
      </c>
      <c r="S12" s="9">
        <f t="shared" si="31"/>
        <v>18339</v>
      </c>
      <c r="T12" s="9">
        <f t="shared" si="31"/>
        <v>18339</v>
      </c>
      <c r="U12" s="9">
        <f t="shared" si="31"/>
        <v>17836</v>
      </c>
      <c r="V12" s="9">
        <f t="shared" si="31"/>
        <v>17835</v>
      </c>
      <c r="W12" s="9">
        <f t="shared" si="31"/>
        <v>19701</v>
      </c>
      <c r="X12" s="9">
        <f t="shared" si="31"/>
        <v>19700</v>
      </c>
      <c r="Y12" s="9">
        <f t="shared" si="31"/>
        <v>19701</v>
      </c>
      <c r="Z12" s="9">
        <f t="shared" si="31"/>
        <v>19701</v>
      </c>
      <c r="AA12" s="9">
        <f t="shared" si="31"/>
        <v>19701</v>
      </c>
      <c r="AB12" s="9">
        <f t="shared" si="31"/>
        <v>29261</v>
      </c>
      <c r="AC12" s="9">
        <f t="shared" si="31"/>
        <v>29261</v>
      </c>
      <c r="AD12" s="9">
        <f t="shared" si="31"/>
        <v>29262</v>
      </c>
      <c r="AE12" s="9">
        <f t="shared" si="31"/>
        <v>29262</v>
      </c>
      <c r="AF12" s="9">
        <f t="shared" si="31"/>
        <v>29261</v>
      </c>
      <c r="AG12" s="9">
        <f t="shared" si="31"/>
        <v>34746</v>
      </c>
      <c r="AH12" s="9">
        <f t="shared" si="31"/>
        <v>34746</v>
      </c>
      <c r="AI12" s="9">
        <f t="shared" si="31"/>
        <v>34746</v>
      </c>
      <c r="AJ12" s="9">
        <f t="shared" si="31"/>
        <v>34746</v>
      </c>
      <c r="AK12" s="9">
        <f t="shared" si="31"/>
        <v>34746</v>
      </c>
      <c r="AL12" s="9">
        <f t="shared" si="31"/>
        <v>29340</v>
      </c>
      <c r="AM12" s="9">
        <f t="shared" si="31"/>
        <v>29339</v>
      </c>
      <c r="AN12" s="9">
        <f t="shared" si="31"/>
        <v>29339</v>
      </c>
      <c r="AO12" s="9">
        <f t="shared" si="31"/>
        <v>29339</v>
      </c>
      <c r="AP12" s="9">
        <f t="shared" si="31"/>
        <v>29339</v>
      </c>
      <c r="AQ12" s="9">
        <f t="shared" si="31"/>
        <v>27437</v>
      </c>
      <c r="AR12" s="9">
        <f t="shared" si="31"/>
        <v>27438</v>
      </c>
      <c r="AS12" s="9">
        <f t="shared" si="31"/>
        <v>27438</v>
      </c>
      <c r="AT12" s="9">
        <f t="shared" si="31"/>
        <v>27438</v>
      </c>
      <c r="AU12" s="9">
        <f t="shared" si="31"/>
        <v>27438</v>
      </c>
      <c r="AV12" s="9">
        <f t="shared" si="31"/>
        <v>25052</v>
      </c>
      <c r="AW12" s="9">
        <f t="shared" si="31"/>
        <v>25052</v>
      </c>
      <c r="AX12" s="9">
        <f t="shared" si="31"/>
        <v>25052</v>
      </c>
      <c r="AY12" s="9">
        <f t="shared" si="31"/>
        <v>25052</v>
      </c>
      <c r="AZ12" s="9">
        <f t="shared" si="31"/>
        <v>25052</v>
      </c>
      <c r="BA12" s="9">
        <f t="shared" si="31"/>
        <v>26324</v>
      </c>
      <c r="BB12" s="9">
        <f t="shared" si="31"/>
        <v>26325</v>
      </c>
      <c r="BC12" s="9">
        <f t="shared" si="31"/>
        <v>26325</v>
      </c>
      <c r="BD12" s="9">
        <f t="shared" si="31"/>
        <v>26325</v>
      </c>
      <c r="BE12" s="9">
        <f t="shared" si="31"/>
        <v>26325</v>
      </c>
      <c r="BF12" s="9">
        <f t="shared" si="31"/>
        <v>32792</v>
      </c>
      <c r="BG12" s="9">
        <f t="shared" si="31"/>
        <v>32792</v>
      </c>
      <c r="BH12" s="9">
        <f t="shared" si="31"/>
        <v>32792</v>
      </c>
      <c r="BI12" s="9">
        <f t="shared" si="31"/>
        <v>32793</v>
      </c>
      <c r="BJ12" s="9">
        <f t="shared" si="31"/>
        <v>32792</v>
      </c>
      <c r="BK12" s="9">
        <f t="shared" si="31"/>
        <v>31114</v>
      </c>
      <c r="BL12" s="9">
        <f t="shared" si="31"/>
        <v>31114</v>
      </c>
      <c r="BM12" s="9">
        <f t="shared" si="31"/>
        <v>31114</v>
      </c>
      <c r="BN12" s="9">
        <f t="shared" si="31"/>
        <v>31113</v>
      </c>
      <c r="BO12" s="9">
        <f t="shared" si="32"/>
        <v>31114</v>
      </c>
      <c r="BP12" s="9">
        <f t="shared" si="32"/>
        <v>24934</v>
      </c>
      <c r="BQ12" s="9">
        <f t="shared" si="32"/>
        <v>24934</v>
      </c>
      <c r="BR12" s="9">
        <f t="shared" si="32"/>
        <v>24934</v>
      </c>
      <c r="BS12" s="9">
        <f t="shared" si="32"/>
        <v>24935</v>
      </c>
      <c r="BT12" s="9">
        <f t="shared" si="32"/>
        <v>24934</v>
      </c>
      <c r="BU12" s="9">
        <f t="shared" si="32"/>
        <v>14038</v>
      </c>
      <c r="BV12" s="9">
        <f t="shared" si="32"/>
        <v>14036</v>
      </c>
      <c r="BW12" s="9">
        <f t="shared" si="32"/>
        <v>14036</v>
      </c>
      <c r="BX12" s="9">
        <f t="shared" si="32"/>
        <v>14036</v>
      </c>
      <c r="BY12" s="9">
        <f t="shared" si="32"/>
        <v>14036</v>
      </c>
      <c r="BZ12" s="9">
        <f t="shared" si="32"/>
        <v>13722</v>
      </c>
      <c r="CA12" s="9">
        <f t="shared" si="32"/>
        <v>13722</v>
      </c>
      <c r="CB12" s="9">
        <f t="shared" si="32"/>
        <v>13722</v>
      </c>
      <c r="CC12" s="9">
        <f t="shared" si="32"/>
        <v>13722</v>
      </c>
      <c r="CD12" s="9">
        <f t="shared" si="32"/>
        <v>13724</v>
      </c>
      <c r="CE12" s="9">
        <f t="shared" si="32"/>
        <v>12262</v>
      </c>
      <c r="CF12" s="9">
        <f t="shared" si="32"/>
        <v>12262</v>
      </c>
      <c r="CG12" s="9">
        <f t="shared" si="32"/>
        <v>12262</v>
      </c>
      <c r="CH12" s="9">
        <f t="shared" si="32"/>
        <v>12262</v>
      </c>
      <c r="CI12" s="9">
        <f>ROUND(CI9*$CM$9,0)</f>
        <v>45488</v>
      </c>
      <c r="CJ12" s="47"/>
      <c r="CP12" s="9">
        <f>SUM(R12:BF12)</f>
        <v>1083326</v>
      </c>
      <c r="CQ12" s="9">
        <f>SUM(BG12:CI12)</f>
        <v>644739</v>
      </c>
      <c r="CR12" s="9">
        <f t="shared" si="24"/>
        <v>1728065</v>
      </c>
    </row>
    <row r="13" spans="1:96" x14ac:dyDescent="0.25">
      <c r="A13" s="9">
        <v>2021</v>
      </c>
      <c r="B13" s="9">
        <f>B10</f>
        <v>46025</v>
      </c>
      <c r="C13" s="9">
        <f t="shared" si="31"/>
        <v>46025</v>
      </c>
      <c r="D13" s="9">
        <f t="shared" si="31"/>
        <v>46025</v>
      </c>
      <c r="E13" s="9">
        <f t="shared" si="31"/>
        <v>48049</v>
      </c>
      <c r="F13" s="9">
        <f t="shared" si="31"/>
        <v>55372</v>
      </c>
      <c r="G13" s="9">
        <f t="shared" si="31"/>
        <v>56392</v>
      </c>
      <c r="H13" s="9">
        <f t="shared" si="31"/>
        <v>56392</v>
      </c>
      <c r="I13" s="9">
        <f t="shared" si="31"/>
        <v>56393</v>
      </c>
      <c r="J13" s="9">
        <f t="shared" si="31"/>
        <v>55589</v>
      </c>
      <c r="K13" s="9">
        <f t="shared" si="31"/>
        <v>51127</v>
      </c>
      <c r="L13" s="9">
        <f t="shared" si="31"/>
        <v>42900</v>
      </c>
      <c r="M13" s="9">
        <f t="shared" si="31"/>
        <v>42900</v>
      </c>
      <c r="N13" s="9">
        <f t="shared" si="31"/>
        <v>42900</v>
      </c>
      <c r="O13" s="9">
        <f t="shared" si="31"/>
        <v>42900</v>
      </c>
      <c r="P13" s="9">
        <f t="shared" si="31"/>
        <v>42900</v>
      </c>
      <c r="Q13" s="9">
        <f t="shared" si="31"/>
        <v>42899</v>
      </c>
      <c r="R13" s="9">
        <f t="shared" si="31"/>
        <v>38992</v>
      </c>
      <c r="S13" s="9">
        <f t="shared" si="31"/>
        <v>38991</v>
      </c>
      <c r="T13" s="9">
        <f t="shared" si="31"/>
        <v>37740</v>
      </c>
      <c r="U13" s="9">
        <f t="shared" si="31"/>
        <v>37740</v>
      </c>
      <c r="V13" s="9">
        <f t="shared" si="31"/>
        <v>34918</v>
      </c>
      <c r="W13" s="9">
        <f t="shared" si="31"/>
        <v>34917</v>
      </c>
      <c r="X13" s="9">
        <f t="shared" si="31"/>
        <v>38645</v>
      </c>
      <c r="Y13" s="9">
        <f t="shared" si="31"/>
        <v>38644</v>
      </c>
      <c r="Z13" s="9">
        <f t="shared" si="31"/>
        <v>38644</v>
      </c>
      <c r="AA13" s="9">
        <f t="shared" si="31"/>
        <v>38644</v>
      </c>
      <c r="AB13" s="9">
        <f t="shared" si="31"/>
        <v>38644</v>
      </c>
      <c r="AC13" s="9">
        <f t="shared" si="31"/>
        <v>58776</v>
      </c>
      <c r="AD13" s="9">
        <f t="shared" si="31"/>
        <v>58776</v>
      </c>
      <c r="AE13" s="9">
        <f t="shared" si="31"/>
        <v>58776</v>
      </c>
      <c r="AF13" s="9">
        <f t="shared" si="31"/>
        <v>58777</v>
      </c>
      <c r="AG13" s="9">
        <f t="shared" si="31"/>
        <v>58777</v>
      </c>
      <c r="AH13" s="9">
        <f t="shared" si="31"/>
        <v>69875</v>
      </c>
      <c r="AI13" s="9">
        <f t="shared" si="31"/>
        <v>69875</v>
      </c>
      <c r="AJ13" s="9">
        <f t="shared" si="31"/>
        <v>69875</v>
      </c>
      <c r="AK13" s="9">
        <f t="shared" si="31"/>
        <v>69875</v>
      </c>
      <c r="AL13" s="9">
        <f t="shared" si="31"/>
        <v>69875</v>
      </c>
      <c r="AM13" s="9">
        <f t="shared" si="31"/>
        <v>57686</v>
      </c>
      <c r="AN13" s="9">
        <f t="shared" si="31"/>
        <v>57685</v>
      </c>
      <c r="AO13" s="9">
        <f t="shared" si="31"/>
        <v>57685</v>
      </c>
      <c r="AP13" s="9">
        <f t="shared" si="31"/>
        <v>57685</v>
      </c>
      <c r="AQ13" s="9">
        <f t="shared" si="31"/>
        <v>57685</v>
      </c>
      <c r="AR13" s="9">
        <f t="shared" si="31"/>
        <v>52721</v>
      </c>
      <c r="AS13" s="9">
        <f t="shared" si="31"/>
        <v>52720</v>
      </c>
      <c r="AT13" s="9">
        <f t="shared" si="31"/>
        <v>52720</v>
      </c>
      <c r="AU13" s="9">
        <f t="shared" si="31"/>
        <v>52720</v>
      </c>
      <c r="AV13" s="9">
        <f t="shared" si="31"/>
        <v>52720</v>
      </c>
      <c r="AW13" s="9">
        <f t="shared" si="31"/>
        <v>47566</v>
      </c>
      <c r="AX13" s="9">
        <f t="shared" si="31"/>
        <v>47566</v>
      </c>
      <c r="AY13" s="9">
        <f t="shared" si="31"/>
        <v>47566</v>
      </c>
      <c r="AZ13" s="9">
        <f t="shared" si="31"/>
        <v>47566</v>
      </c>
      <c r="BA13" s="9">
        <f t="shared" si="31"/>
        <v>47566</v>
      </c>
      <c r="BB13" s="9">
        <f t="shared" si="31"/>
        <v>49147</v>
      </c>
      <c r="BC13" s="9">
        <f t="shared" si="31"/>
        <v>49147</v>
      </c>
      <c r="BD13" s="9">
        <f t="shared" si="31"/>
        <v>49146</v>
      </c>
      <c r="BE13" s="9">
        <f t="shared" si="31"/>
        <v>49146</v>
      </c>
      <c r="BF13" s="9">
        <f t="shared" si="31"/>
        <v>49146</v>
      </c>
      <c r="BG13" s="9">
        <f t="shared" si="31"/>
        <v>59582</v>
      </c>
      <c r="BH13" s="9">
        <f t="shared" si="31"/>
        <v>59582</v>
      </c>
      <c r="BI13" s="9">
        <f t="shared" si="31"/>
        <v>59582</v>
      </c>
      <c r="BJ13" s="9">
        <f t="shared" si="31"/>
        <v>59581</v>
      </c>
      <c r="BK13" s="9">
        <f t="shared" si="31"/>
        <v>59582</v>
      </c>
      <c r="BL13" s="9">
        <f t="shared" si="31"/>
        <v>53383</v>
      </c>
      <c r="BM13" s="9">
        <f t="shared" si="31"/>
        <v>53383</v>
      </c>
      <c r="BN13" s="9">
        <f t="shared" ref="BN13" si="35">BM10</f>
        <v>53383</v>
      </c>
      <c r="BO13" s="9">
        <f t="shared" si="32"/>
        <v>53381</v>
      </c>
      <c r="BP13" s="9">
        <f t="shared" si="32"/>
        <v>53383</v>
      </c>
      <c r="BQ13" s="9">
        <f t="shared" si="32"/>
        <v>40801</v>
      </c>
      <c r="BR13" s="9">
        <f t="shared" si="32"/>
        <v>40801</v>
      </c>
      <c r="BS13" s="9">
        <f t="shared" si="32"/>
        <v>40801</v>
      </c>
      <c r="BT13" s="9">
        <f t="shared" si="32"/>
        <v>40799</v>
      </c>
      <c r="BU13" s="9">
        <f t="shared" si="32"/>
        <v>40801</v>
      </c>
      <c r="BV13" s="9">
        <f t="shared" si="32"/>
        <v>21898</v>
      </c>
      <c r="BW13" s="9">
        <f t="shared" si="32"/>
        <v>21896</v>
      </c>
      <c r="BX13" s="9">
        <f t="shared" si="32"/>
        <v>21896</v>
      </c>
      <c r="BY13" s="9">
        <f t="shared" si="32"/>
        <v>21896</v>
      </c>
      <c r="BZ13" s="9">
        <f t="shared" si="32"/>
        <v>21896</v>
      </c>
      <c r="CA13" s="9">
        <f t="shared" si="32"/>
        <v>19816</v>
      </c>
      <c r="CB13" s="9">
        <f t="shared" si="32"/>
        <v>19816</v>
      </c>
      <c r="CC13" s="9">
        <f t="shared" si="32"/>
        <v>19816</v>
      </c>
      <c r="CD13" s="9">
        <f t="shared" si="32"/>
        <v>19816</v>
      </c>
      <c r="CE13" s="9">
        <f t="shared" si="32"/>
        <v>19816</v>
      </c>
      <c r="CF13" s="9">
        <f t="shared" si="32"/>
        <v>16801</v>
      </c>
      <c r="CG13" s="9">
        <f t="shared" si="32"/>
        <v>16799</v>
      </c>
      <c r="CH13" s="9">
        <f t="shared" si="32"/>
        <v>16799</v>
      </c>
      <c r="CI13" s="9">
        <f>CI14+CI15</f>
        <v>57705</v>
      </c>
      <c r="CJ13" s="47">
        <f t="shared" ref="CJ13" si="36">SUM(B13:CI13)</f>
        <v>3955644</v>
      </c>
      <c r="CP13" s="9">
        <f>CP14+CP15</f>
        <v>2284375</v>
      </c>
      <c r="CQ13" s="9">
        <f>CQ14+CQ15</f>
        <v>896482</v>
      </c>
      <c r="CR13" s="46">
        <f t="shared" si="24"/>
        <v>3180857</v>
      </c>
    </row>
    <row r="14" spans="1:96" x14ac:dyDescent="0.25">
      <c r="B14" s="9">
        <f t="shared" ref="B14:B60" si="37">B11</f>
        <v>23524</v>
      </c>
      <c r="C14" s="9">
        <f t="shared" ref="C14:BN17" si="38">B11</f>
        <v>23524</v>
      </c>
      <c r="D14" s="9">
        <f t="shared" si="38"/>
        <v>23524</v>
      </c>
      <c r="E14" s="9">
        <f t="shared" si="38"/>
        <v>24623</v>
      </c>
      <c r="F14" s="9">
        <f t="shared" si="38"/>
        <v>28607</v>
      </c>
      <c r="G14" s="9">
        <f t="shared" si="38"/>
        <v>28958</v>
      </c>
      <c r="H14" s="9">
        <f t="shared" si="38"/>
        <v>28958</v>
      </c>
      <c r="I14" s="9">
        <f t="shared" si="38"/>
        <v>28958</v>
      </c>
      <c r="J14" s="9">
        <f t="shared" si="38"/>
        <v>28743</v>
      </c>
      <c r="K14" s="9">
        <f t="shared" si="38"/>
        <v>26247</v>
      </c>
      <c r="L14" s="9">
        <f t="shared" si="38"/>
        <v>22003</v>
      </c>
      <c r="M14" s="9">
        <f t="shared" si="38"/>
        <v>22003</v>
      </c>
      <c r="N14" s="9">
        <f t="shared" si="38"/>
        <v>22003</v>
      </c>
      <c r="O14" s="9">
        <f t="shared" si="38"/>
        <v>22003</v>
      </c>
      <c r="P14" s="9">
        <f t="shared" si="38"/>
        <v>22003</v>
      </c>
      <c r="Q14" s="9">
        <f t="shared" si="38"/>
        <v>22002</v>
      </c>
      <c r="R14" s="9">
        <f t="shared" si="38"/>
        <v>20116</v>
      </c>
      <c r="S14" s="9">
        <f t="shared" si="38"/>
        <v>20116</v>
      </c>
      <c r="T14" s="9">
        <f t="shared" si="38"/>
        <v>19401</v>
      </c>
      <c r="U14" s="9">
        <f t="shared" si="38"/>
        <v>19401</v>
      </c>
      <c r="V14" s="9">
        <f t="shared" si="38"/>
        <v>17082</v>
      </c>
      <c r="W14" s="9">
        <f t="shared" si="38"/>
        <v>17082</v>
      </c>
      <c r="X14" s="9">
        <f t="shared" si="38"/>
        <v>18945</v>
      </c>
      <c r="Y14" s="9">
        <f t="shared" si="38"/>
        <v>18943</v>
      </c>
      <c r="Z14" s="9">
        <f t="shared" si="38"/>
        <v>18943</v>
      </c>
      <c r="AA14" s="9">
        <f t="shared" si="38"/>
        <v>18943</v>
      </c>
      <c r="AB14" s="9">
        <f t="shared" si="38"/>
        <v>18943</v>
      </c>
      <c r="AC14" s="9">
        <f t="shared" si="38"/>
        <v>29515</v>
      </c>
      <c r="AD14" s="9">
        <f t="shared" si="38"/>
        <v>29515</v>
      </c>
      <c r="AE14" s="9">
        <f t="shared" si="38"/>
        <v>29515</v>
      </c>
      <c r="AF14" s="9">
        <f t="shared" si="38"/>
        <v>29515</v>
      </c>
      <c r="AG14" s="9">
        <f t="shared" si="38"/>
        <v>29515</v>
      </c>
      <c r="AH14" s="9">
        <f t="shared" si="38"/>
        <v>35129</v>
      </c>
      <c r="AI14" s="9">
        <f t="shared" si="38"/>
        <v>35129</v>
      </c>
      <c r="AJ14" s="9">
        <f t="shared" si="38"/>
        <v>35129</v>
      </c>
      <c r="AK14" s="9">
        <f t="shared" si="38"/>
        <v>35129</v>
      </c>
      <c r="AL14" s="9">
        <f t="shared" si="38"/>
        <v>35129</v>
      </c>
      <c r="AM14" s="9">
        <f t="shared" si="38"/>
        <v>28346</v>
      </c>
      <c r="AN14" s="9">
        <f t="shared" si="38"/>
        <v>28346</v>
      </c>
      <c r="AO14" s="9">
        <f t="shared" si="38"/>
        <v>28346</v>
      </c>
      <c r="AP14" s="9">
        <f t="shared" si="38"/>
        <v>28346</v>
      </c>
      <c r="AQ14" s="9">
        <f t="shared" si="38"/>
        <v>28346</v>
      </c>
      <c r="AR14" s="9">
        <f t="shared" si="38"/>
        <v>25284</v>
      </c>
      <c r="AS14" s="9">
        <f t="shared" si="38"/>
        <v>25282</v>
      </c>
      <c r="AT14" s="9">
        <f t="shared" si="38"/>
        <v>25282</v>
      </c>
      <c r="AU14" s="9">
        <f t="shared" si="38"/>
        <v>25282</v>
      </c>
      <c r="AV14" s="9">
        <f t="shared" si="38"/>
        <v>25282</v>
      </c>
      <c r="AW14" s="9">
        <f t="shared" si="38"/>
        <v>22514</v>
      </c>
      <c r="AX14" s="9">
        <f t="shared" si="38"/>
        <v>22514</v>
      </c>
      <c r="AY14" s="9">
        <f t="shared" si="38"/>
        <v>22514</v>
      </c>
      <c r="AZ14" s="9">
        <f t="shared" si="38"/>
        <v>22514</v>
      </c>
      <c r="BA14" s="9">
        <f t="shared" si="38"/>
        <v>22514</v>
      </c>
      <c r="BB14" s="9">
        <f t="shared" si="38"/>
        <v>22822</v>
      </c>
      <c r="BC14" s="9">
        <f t="shared" si="38"/>
        <v>22822</v>
      </c>
      <c r="BD14" s="9">
        <f t="shared" si="38"/>
        <v>22822</v>
      </c>
      <c r="BE14" s="9">
        <f t="shared" si="38"/>
        <v>22822</v>
      </c>
      <c r="BF14" s="9">
        <f t="shared" si="38"/>
        <v>22820</v>
      </c>
      <c r="BG14" s="9">
        <f t="shared" si="38"/>
        <v>26790</v>
      </c>
      <c r="BH14" s="9">
        <f t="shared" si="38"/>
        <v>26790</v>
      </c>
      <c r="BI14" s="9">
        <f t="shared" si="38"/>
        <v>26790</v>
      </c>
      <c r="BJ14" s="9">
        <f t="shared" si="38"/>
        <v>26790</v>
      </c>
      <c r="BK14" s="9">
        <f t="shared" si="38"/>
        <v>26789</v>
      </c>
      <c r="BL14" s="9">
        <f t="shared" si="38"/>
        <v>22269</v>
      </c>
      <c r="BM14" s="9">
        <f t="shared" si="38"/>
        <v>22269</v>
      </c>
      <c r="BN14" s="9">
        <f t="shared" si="38"/>
        <v>22269</v>
      </c>
      <c r="BO14" s="9">
        <f t="shared" si="32"/>
        <v>22269</v>
      </c>
      <c r="BP14" s="9">
        <f t="shared" si="32"/>
        <v>22268</v>
      </c>
      <c r="BQ14" s="9">
        <f t="shared" si="32"/>
        <v>15868</v>
      </c>
      <c r="BR14" s="9">
        <f t="shared" si="32"/>
        <v>15866</v>
      </c>
      <c r="BS14" s="9">
        <f t="shared" si="32"/>
        <v>15866</v>
      </c>
      <c r="BT14" s="9">
        <f t="shared" si="32"/>
        <v>15866</v>
      </c>
      <c r="BU14" s="9">
        <f t="shared" si="32"/>
        <v>15866</v>
      </c>
      <c r="BV14" s="9">
        <f t="shared" si="32"/>
        <v>7860</v>
      </c>
      <c r="BW14" s="9">
        <f t="shared" si="32"/>
        <v>7860</v>
      </c>
      <c r="BX14" s="9">
        <f t="shared" si="32"/>
        <v>7860</v>
      </c>
      <c r="BY14" s="9">
        <f t="shared" si="32"/>
        <v>7860</v>
      </c>
      <c r="BZ14" s="9">
        <f t="shared" si="32"/>
        <v>7860</v>
      </c>
      <c r="CA14" s="9">
        <f t="shared" si="32"/>
        <v>6094</v>
      </c>
      <c r="CB14" s="9">
        <f t="shared" si="32"/>
        <v>6094</v>
      </c>
      <c r="CC14" s="9">
        <f t="shared" si="32"/>
        <v>6094</v>
      </c>
      <c r="CD14" s="9">
        <f t="shared" si="32"/>
        <v>6094</v>
      </c>
      <c r="CE14" s="9">
        <f t="shared" si="32"/>
        <v>6092</v>
      </c>
      <c r="CF14" s="9">
        <f t="shared" si="32"/>
        <v>4539</v>
      </c>
      <c r="CG14" s="9">
        <f t="shared" si="32"/>
        <v>4537</v>
      </c>
      <c r="CH14" s="9">
        <f t="shared" si="32"/>
        <v>4537</v>
      </c>
      <c r="CI14" s="9">
        <f>ROUND(CI11*$CM$8,0)</f>
        <v>12900</v>
      </c>
      <c r="CJ14" s="47"/>
      <c r="CP14" s="9">
        <f>SUM(R14:BL14)</f>
        <v>1182173</v>
      </c>
      <c r="CQ14" s="9">
        <f>SUM(BM14:CI14)</f>
        <v>264688</v>
      </c>
      <c r="CR14" s="9">
        <f t="shared" si="24"/>
        <v>1446861</v>
      </c>
    </row>
    <row r="15" spans="1:96" x14ac:dyDescent="0.25">
      <c r="B15" s="9">
        <f t="shared" si="37"/>
        <v>22501</v>
      </c>
      <c r="C15" s="9">
        <f t="shared" si="38"/>
        <v>22501</v>
      </c>
      <c r="D15" s="9">
        <f t="shared" si="38"/>
        <v>22501</v>
      </c>
      <c r="E15" s="9">
        <f t="shared" si="38"/>
        <v>23426</v>
      </c>
      <c r="F15" s="9">
        <f t="shared" si="38"/>
        <v>26765</v>
      </c>
      <c r="G15" s="9">
        <f t="shared" si="38"/>
        <v>27434</v>
      </c>
      <c r="H15" s="9">
        <f t="shared" si="38"/>
        <v>27434</v>
      </c>
      <c r="I15" s="9">
        <f t="shared" si="38"/>
        <v>27435</v>
      </c>
      <c r="J15" s="9">
        <f t="shared" si="38"/>
        <v>26846</v>
      </c>
      <c r="K15" s="9">
        <f t="shared" si="38"/>
        <v>24880</v>
      </c>
      <c r="L15" s="9">
        <f t="shared" si="38"/>
        <v>20897</v>
      </c>
      <c r="M15" s="9">
        <f t="shared" si="38"/>
        <v>20897</v>
      </c>
      <c r="N15" s="9">
        <f t="shared" si="38"/>
        <v>20897</v>
      </c>
      <c r="O15" s="9">
        <f t="shared" si="38"/>
        <v>20897</v>
      </c>
      <c r="P15" s="9">
        <f t="shared" si="38"/>
        <v>20897</v>
      </c>
      <c r="Q15" s="9">
        <f t="shared" si="38"/>
        <v>20897</v>
      </c>
      <c r="R15" s="9">
        <f t="shared" si="38"/>
        <v>18876</v>
      </c>
      <c r="S15" s="9">
        <f t="shared" si="38"/>
        <v>18875</v>
      </c>
      <c r="T15" s="9">
        <f t="shared" si="38"/>
        <v>18339</v>
      </c>
      <c r="U15" s="9">
        <f t="shared" si="38"/>
        <v>18339</v>
      </c>
      <c r="V15" s="9">
        <f t="shared" si="38"/>
        <v>17836</v>
      </c>
      <c r="W15" s="9">
        <f t="shared" si="38"/>
        <v>17835</v>
      </c>
      <c r="X15" s="9">
        <f t="shared" si="38"/>
        <v>19701</v>
      </c>
      <c r="Y15" s="9">
        <f t="shared" si="38"/>
        <v>19700</v>
      </c>
      <c r="Z15" s="9">
        <f t="shared" si="38"/>
        <v>19701</v>
      </c>
      <c r="AA15" s="9">
        <f t="shared" si="38"/>
        <v>19701</v>
      </c>
      <c r="AB15" s="9">
        <f t="shared" si="38"/>
        <v>19701</v>
      </c>
      <c r="AC15" s="9">
        <f t="shared" si="38"/>
        <v>29261</v>
      </c>
      <c r="AD15" s="9">
        <f t="shared" si="38"/>
        <v>29261</v>
      </c>
      <c r="AE15" s="9">
        <f t="shared" si="38"/>
        <v>29262</v>
      </c>
      <c r="AF15" s="9">
        <f t="shared" si="38"/>
        <v>29262</v>
      </c>
      <c r="AG15" s="9">
        <f t="shared" si="38"/>
        <v>29261</v>
      </c>
      <c r="AH15" s="9">
        <f t="shared" si="38"/>
        <v>34746</v>
      </c>
      <c r="AI15" s="9">
        <f t="shared" si="38"/>
        <v>34746</v>
      </c>
      <c r="AJ15" s="9">
        <f t="shared" si="38"/>
        <v>34746</v>
      </c>
      <c r="AK15" s="9">
        <f t="shared" si="38"/>
        <v>34746</v>
      </c>
      <c r="AL15" s="9">
        <f t="shared" si="38"/>
        <v>34746</v>
      </c>
      <c r="AM15" s="9">
        <f t="shared" si="38"/>
        <v>29340</v>
      </c>
      <c r="AN15" s="9">
        <f t="shared" si="38"/>
        <v>29339</v>
      </c>
      <c r="AO15" s="9">
        <f t="shared" si="38"/>
        <v>29339</v>
      </c>
      <c r="AP15" s="9">
        <f t="shared" si="38"/>
        <v>29339</v>
      </c>
      <c r="AQ15" s="9">
        <f t="shared" si="38"/>
        <v>29339</v>
      </c>
      <c r="AR15" s="9">
        <f t="shared" si="38"/>
        <v>27437</v>
      </c>
      <c r="AS15" s="9">
        <f t="shared" si="38"/>
        <v>27438</v>
      </c>
      <c r="AT15" s="9">
        <f t="shared" si="38"/>
        <v>27438</v>
      </c>
      <c r="AU15" s="9">
        <f t="shared" si="38"/>
        <v>27438</v>
      </c>
      <c r="AV15" s="9">
        <f t="shared" si="38"/>
        <v>27438</v>
      </c>
      <c r="AW15" s="9">
        <f t="shared" si="38"/>
        <v>25052</v>
      </c>
      <c r="AX15" s="9">
        <f t="shared" si="38"/>
        <v>25052</v>
      </c>
      <c r="AY15" s="9">
        <f t="shared" si="38"/>
        <v>25052</v>
      </c>
      <c r="AZ15" s="9">
        <f t="shared" si="38"/>
        <v>25052</v>
      </c>
      <c r="BA15" s="9">
        <f t="shared" si="38"/>
        <v>25052</v>
      </c>
      <c r="BB15" s="9">
        <f t="shared" si="38"/>
        <v>26324</v>
      </c>
      <c r="BC15" s="9">
        <f t="shared" si="38"/>
        <v>26325</v>
      </c>
      <c r="BD15" s="9">
        <f t="shared" si="38"/>
        <v>26325</v>
      </c>
      <c r="BE15" s="9">
        <f t="shared" si="38"/>
        <v>26325</v>
      </c>
      <c r="BF15" s="9">
        <f t="shared" si="38"/>
        <v>26325</v>
      </c>
      <c r="BG15" s="9">
        <f t="shared" si="38"/>
        <v>32792</v>
      </c>
      <c r="BH15" s="9">
        <f t="shared" si="38"/>
        <v>32792</v>
      </c>
      <c r="BI15" s="9">
        <f t="shared" si="38"/>
        <v>32792</v>
      </c>
      <c r="BJ15" s="9">
        <f t="shared" si="38"/>
        <v>32793</v>
      </c>
      <c r="BK15" s="9">
        <f t="shared" si="38"/>
        <v>32792</v>
      </c>
      <c r="BL15" s="9">
        <f t="shared" si="38"/>
        <v>31114</v>
      </c>
      <c r="BM15" s="9">
        <f t="shared" si="38"/>
        <v>31114</v>
      </c>
      <c r="BN15" s="9">
        <f t="shared" si="38"/>
        <v>31114</v>
      </c>
      <c r="BO15" s="9">
        <f t="shared" si="32"/>
        <v>31113</v>
      </c>
      <c r="BP15" s="9">
        <f t="shared" si="32"/>
        <v>31114</v>
      </c>
      <c r="BQ15" s="9">
        <f t="shared" si="32"/>
        <v>24934</v>
      </c>
      <c r="BR15" s="9">
        <f t="shared" si="32"/>
        <v>24934</v>
      </c>
      <c r="BS15" s="9">
        <f t="shared" si="32"/>
        <v>24934</v>
      </c>
      <c r="BT15" s="9">
        <f t="shared" si="32"/>
        <v>24935</v>
      </c>
      <c r="BU15" s="9">
        <f t="shared" si="32"/>
        <v>24934</v>
      </c>
      <c r="BV15" s="9">
        <f t="shared" si="32"/>
        <v>14038</v>
      </c>
      <c r="BW15" s="9">
        <f t="shared" si="32"/>
        <v>14036</v>
      </c>
      <c r="BX15" s="9">
        <f t="shared" si="32"/>
        <v>14036</v>
      </c>
      <c r="BY15" s="9">
        <f t="shared" si="32"/>
        <v>14036</v>
      </c>
      <c r="BZ15" s="9">
        <f t="shared" si="32"/>
        <v>14036</v>
      </c>
      <c r="CA15" s="9">
        <f t="shared" si="32"/>
        <v>13722</v>
      </c>
      <c r="CB15" s="9">
        <f t="shared" si="32"/>
        <v>13722</v>
      </c>
      <c r="CC15" s="9">
        <f t="shared" si="32"/>
        <v>13722</v>
      </c>
      <c r="CD15" s="9">
        <f t="shared" si="32"/>
        <v>13722</v>
      </c>
      <c r="CE15" s="9">
        <f t="shared" si="32"/>
        <v>13724</v>
      </c>
      <c r="CF15" s="9">
        <f t="shared" si="32"/>
        <v>12262</v>
      </c>
      <c r="CG15" s="9">
        <f t="shared" si="32"/>
        <v>12262</v>
      </c>
      <c r="CH15" s="9">
        <f t="shared" si="32"/>
        <v>12262</v>
      </c>
      <c r="CI15" s="9">
        <f>ROUND(CI12*$CM$9,0)</f>
        <v>44805</v>
      </c>
      <c r="CJ15" s="47"/>
      <c r="CP15" s="9">
        <f>SUM(R15:BG15)</f>
        <v>1102202</v>
      </c>
      <c r="CQ15" s="9">
        <f>SUM(BH15:CI15)</f>
        <v>631794</v>
      </c>
      <c r="CR15" s="9">
        <f t="shared" si="24"/>
        <v>1733996</v>
      </c>
    </row>
    <row r="16" spans="1:96" x14ac:dyDescent="0.25">
      <c r="A16" s="9">
        <v>2022</v>
      </c>
      <c r="B16" s="9">
        <f>B13</f>
        <v>46025</v>
      </c>
      <c r="C16" s="9">
        <f t="shared" si="38"/>
        <v>46025</v>
      </c>
      <c r="D16" s="9">
        <f t="shared" si="38"/>
        <v>46025</v>
      </c>
      <c r="E16" s="9">
        <f t="shared" si="38"/>
        <v>46025</v>
      </c>
      <c r="F16" s="9">
        <f t="shared" si="38"/>
        <v>48049</v>
      </c>
      <c r="G16" s="9">
        <f t="shared" si="38"/>
        <v>55372</v>
      </c>
      <c r="H16" s="9">
        <f t="shared" si="38"/>
        <v>56392</v>
      </c>
      <c r="I16" s="9">
        <f t="shared" si="38"/>
        <v>56392</v>
      </c>
      <c r="J16" s="9">
        <f t="shared" si="38"/>
        <v>56393</v>
      </c>
      <c r="K16" s="9">
        <f t="shared" si="38"/>
        <v>55589</v>
      </c>
      <c r="L16" s="9">
        <f t="shared" si="38"/>
        <v>51127</v>
      </c>
      <c r="M16" s="9">
        <f t="shared" si="38"/>
        <v>42900</v>
      </c>
      <c r="N16" s="9">
        <f t="shared" si="38"/>
        <v>42900</v>
      </c>
      <c r="O16" s="9">
        <f t="shared" si="38"/>
        <v>42900</v>
      </c>
      <c r="P16" s="9">
        <f t="shared" si="38"/>
        <v>42900</v>
      </c>
      <c r="Q16" s="9">
        <f t="shared" si="38"/>
        <v>42900</v>
      </c>
      <c r="R16" s="9">
        <f t="shared" si="38"/>
        <v>42899</v>
      </c>
      <c r="S16" s="9">
        <f t="shared" si="38"/>
        <v>38992</v>
      </c>
      <c r="T16" s="9">
        <f t="shared" si="38"/>
        <v>38991</v>
      </c>
      <c r="U16" s="9">
        <f t="shared" si="38"/>
        <v>37740</v>
      </c>
      <c r="V16" s="9">
        <f t="shared" si="38"/>
        <v>37740</v>
      </c>
      <c r="W16" s="9">
        <f t="shared" si="38"/>
        <v>34918</v>
      </c>
      <c r="X16" s="9">
        <f t="shared" si="38"/>
        <v>34917</v>
      </c>
      <c r="Y16" s="9">
        <f t="shared" si="38"/>
        <v>38645</v>
      </c>
      <c r="Z16" s="9">
        <f t="shared" si="38"/>
        <v>38644</v>
      </c>
      <c r="AA16" s="9">
        <f t="shared" si="38"/>
        <v>38644</v>
      </c>
      <c r="AB16" s="9">
        <f t="shared" si="38"/>
        <v>38644</v>
      </c>
      <c r="AC16" s="9">
        <f t="shared" si="38"/>
        <v>38644</v>
      </c>
      <c r="AD16" s="9">
        <f t="shared" si="38"/>
        <v>58776</v>
      </c>
      <c r="AE16" s="9">
        <f t="shared" si="38"/>
        <v>58776</v>
      </c>
      <c r="AF16" s="9">
        <f t="shared" si="38"/>
        <v>58776</v>
      </c>
      <c r="AG16" s="9">
        <f t="shared" si="38"/>
        <v>58777</v>
      </c>
      <c r="AH16" s="9">
        <f t="shared" si="38"/>
        <v>58777</v>
      </c>
      <c r="AI16" s="9">
        <f t="shared" si="38"/>
        <v>69875</v>
      </c>
      <c r="AJ16" s="9">
        <f t="shared" si="38"/>
        <v>69875</v>
      </c>
      <c r="AK16" s="9">
        <f t="shared" si="38"/>
        <v>69875</v>
      </c>
      <c r="AL16" s="9">
        <f t="shared" si="38"/>
        <v>69875</v>
      </c>
      <c r="AM16" s="9">
        <f t="shared" si="38"/>
        <v>69875</v>
      </c>
      <c r="AN16" s="9">
        <f t="shared" si="38"/>
        <v>57686</v>
      </c>
      <c r="AO16" s="9">
        <f t="shared" si="38"/>
        <v>57685</v>
      </c>
      <c r="AP16" s="9">
        <f t="shared" si="38"/>
        <v>57685</v>
      </c>
      <c r="AQ16" s="9">
        <f t="shared" si="38"/>
        <v>57685</v>
      </c>
      <c r="AR16" s="9">
        <f t="shared" si="38"/>
        <v>57685</v>
      </c>
      <c r="AS16" s="9">
        <f t="shared" si="38"/>
        <v>52721</v>
      </c>
      <c r="AT16" s="9">
        <f t="shared" si="38"/>
        <v>52720</v>
      </c>
      <c r="AU16" s="9">
        <f t="shared" si="38"/>
        <v>52720</v>
      </c>
      <c r="AV16" s="9">
        <f t="shared" si="38"/>
        <v>52720</v>
      </c>
      <c r="AW16" s="9">
        <f t="shared" si="38"/>
        <v>52720</v>
      </c>
      <c r="AX16" s="9">
        <f t="shared" si="38"/>
        <v>47566</v>
      </c>
      <c r="AY16" s="9">
        <f t="shared" si="38"/>
        <v>47566</v>
      </c>
      <c r="AZ16" s="9">
        <f t="shared" si="38"/>
        <v>47566</v>
      </c>
      <c r="BA16" s="9">
        <f t="shared" si="38"/>
        <v>47566</v>
      </c>
      <c r="BB16" s="9">
        <f t="shared" si="38"/>
        <v>47566</v>
      </c>
      <c r="BC16" s="9">
        <f t="shared" si="38"/>
        <v>49147</v>
      </c>
      <c r="BD16" s="9">
        <f t="shared" si="38"/>
        <v>49147</v>
      </c>
      <c r="BE16" s="9">
        <f t="shared" si="38"/>
        <v>49146</v>
      </c>
      <c r="BF16" s="9">
        <f t="shared" si="38"/>
        <v>49146</v>
      </c>
      <c r="BG16" s="9">
        <f t="shared" si="38"/>
        <v>49146</v>
      </c>
      <c r="BH16" s="9">
        <f t="shared" si="38"/>
        <v>59582</v>
      </c>
      <c r="BI16" s="9">
        <f t="shared" si="38"/>
        <v>59582</v>
      </c>
      <c r="BJ16" s="9">
        <f t="shared" si="38"/>
        <v>59582</v>
      </c>
      <c r="BK16" s="9">
        <f t="shared" si="38"/>
        <v>59581</v>
      </c>
      <c r="BL16" s="9">
        <f t="shared" si="38"/>
        <v>59582</v>
      </c>
      <c r="BM16" s="9">
        <f t="shared" si="38"/>
        <v>53383</v>
      </c>
      <c r="BN16" s="9">
        <f t="shared" si="38"/>
        <v>53383</v>
      </c>
      <c r="BO16" s="9">
        <f t="shared" si="32"/>
        <v>53383</v>
      </c>
      <c r="BP16" s="9">
        <f t="shared" si="32"/>
        <v>53381</v>
      </c>
      <c r="BQ16" s="9">
        <f t="shared" si="32"/>
        <v>53383</v>
      </c>
      <c r="BR16" s="9">
        <f t="shared" si="32"/>
        <v>40801</v>
      </c>
      <c r="BS16" s="9">
        <f t="shared" si="32"/>
        <v>40801</v>
      </c>
      <c r="BT16" s="9">
        <f t="shared" si="32"/>
        <v>40801</v>
      </c>
      <c r="BU16" s="9">
        <f t="shared" si="32"/>
        <v>40799</v>
      </c>
      <c r="BV16" s="9">
        <f t="shared" si="32"/>
        <v>40801</v>
      </c>
      <c r="BW16" s="9">
        <f t="shared" si="32"/>
        <v>21898</v>
      </c>
      <c r="BX16" s="9">
        <f t="shared" si="32"/>
        <v>21896</v>
      </c>
      <c r="BY16" s="9">
        <f t="shared" si="32"/>
        <v>21896</v>
      </c>
      <c r="BZ16" s="9">
        <f t="shared" si="32"/>
        <v>21896</v>
      </c>
      <c r="CA16" s="9">
        <f t="shared" si="32"/>
        <v>21896</v>
      </c>
      <c r="CB16" s="9">
        <f t="shared" si="32"/>
        <v>19816</v>
      </c>
      <c r="CC16" s="9">
        <f t="shared" si="32"/>
        <v>19816</v>
      </c>
      <c r="CD16" s="9">
        <f t="shared" si="32"/>
        <v>19816</v>
      </c>
      <c r="CE16" s="9">
        <f t="shared" si="32"/>
        <v>19816</v>
      </c>
      <c r="CF16" s="9">
        <f t="shared" si="32"/>
        <v>19816</v>
      </c>
      <c r="CG16" s="9">
        <f t="shared" si="32"/>
        <v>16801</v>
      </c>
      <c r="CH16" s="9">
        <f t="shared" si="32"/>
        <v>16799</v>
      </c>
      <c r="CI16" s="9">
        <f>CI17+CI18</f>
        <v>57002</v>
      </c>
      <c r="CJ16" s="47">
        <f t="shared" ref="CJ16" si="39">SUM(B16:CI16)</f>
        <v>3984167</v>
      </c>
      <c r="CP16" s="9">
        <f>CP17+CP18</f>
        <v>2327274</v>
      </c>
      <c r="CQ16" s="9">
        <f>CQ17+CQ18</f>
        <v>878980</v>
      </c>
      <c r="CR16" s="46">
        <f t="shared" si="24"/>
        <v>3206254</v>
      </c>
    </row>
    <row r="17" spans="1:96" x14ac:dyDescent="0.25">
      <c r="B17" s="9">
        <f t="shared" si="37"/>
        <v>23524</v>
      </c>
      <c r="C17" s="9">
        <f t="shared" si="38"/>
        <v>23524</v>
      </c>
      <c r="D17" s="9">
        <f t="shared" si="38"/>
        <v>23524</v>
      </c>
      <c r="E17" s="9">
        <f t="shared" si="38"/>
        <v>23524</v>
      </c>
      <c r="F17" s="9">
        <f t="shared" si="38"/>
        <v>24623</v>
      </c>
      <c r="G17" s="9">
        <f t="shared" si="38"/>
        <v>28607</v>
      </c>
      <c r="H17" s="9">
        <f t="shared" si="38"/>
        <v>28958</v>
      </c>
      <c r="I17" s="9">
        <f t="shared" si="38"/>
        <v>28958</v>
      </c>
      <c r="J17" s="9">
        <f t="shared" si="38"/>
        <v>28958</v>
      </c>
      <c r="K17" s="9">
        <f t="shared" si="38"/>
        <v>28743</v>
      </c>
      <c r="L17" s="9">
        <f t="shared" si="38"/>
        <v>26247</v>
      </c>
      <c r="M17" s="9">
        <f t="shared" si="38"/>
        <v>22003</v>
      </c>
      <c r="N17" s="9">
        <f t="shared" si="38"/>
        <v>22003</v>
      </c>
      <c r="O17" s="9">
        <f t="shared" si="38"/>
        <v>22003</v>
      </c>
      <c r="P17" s="9">
        <f t="shared" si="38"/>
        <v>22003</v>
      </c>
      <c r="Q17" s="9">
        <f t="shared" si="38"/>
        <v>22003</v>
      </c>
      <c r="R17" s="9">
        <f t="shared" si="38"/>
        <v>22002</v>
      </c>
      <c r="S17" s="9">
        <f t="shared" si="38"/>
        <v>20116</v>
      </c>
      <c r="T17" s="9">
        <f t="shared" si="38"/>
        <v>20116</v>
      </c>
      <c r="U17" s="9">
        <f t="shared" si="38"/>
        <v>19401</v>
      </c>
      <c r="V17" s="9">
        <f t="shared" si="38"/>
        <v>19401</v>
      </c>
      <c r="W17" s="9">
        <f t="shared" si="38"/>
        <v>17082</v>
      </c>
      <c r="X17" s="9">
        <f t="shared" si="38"/>
        <v>17082</v>
      </c>
      <c r="Y17" s="9">
        <f t="shared" si="38"/>
        <v>18945</v>
      </c>
      <c r="Z17" s="9">
        <f t="shared" si="38"/>
        <v>18943</v>
      </c>
      <c r="AA17" s="9">
        <f t="shared" si="38"/>
        <v>18943</v>
      </c>
      <c r="AB17" s="9">
        <f t="shared" si="38"/>
        <v>18943</v>
      </c>
      <c r="AC17" s="9">
        <f t="shared" si="38"/>
        <v>18943</v>
      </c>
      <c r="AD17" s="9">
        <f t="shared" si="38"/>
        <v>29515</v>
      </c>
      <c r="AE17" s="9">
        <f t="shared" si="38"/>
        <v>29515</v>
      </c>
      <c r="AF17" s="9">
        <f t="shared" si="38"/>
        <v>29515</v>
      </c>
      <c r="AG17" s="9">
        <f t="shared" si="38"/>
        <v>29515</v>
      </c>
      <c r="AH17" s="9">
        <f t="shared" si="38"/>
        <v>29515</v>
      </c>
      <c r="AI17" s="9">
        <f t="shared" si="38"/>
        <v>35129</v>
      </c>
      <c r="AJ17" s="9">
        <f t="shared" si="38"/>
        <v>35129</v>
      </c>
      <c r="AK17" s="9">
        <f t="shared" si="38"/>
        <v>35129</v>
      </c>
      <c r="AL17" s="9">
        <f t="shared" si="38"/>
        <v>35129</v>
      </c>
      <c r="AM17" s="9">
        <f t="shared" si="38"/>
        <v>35129</v>
      </c>
      <c r="AN17" s="9">
        <f t="shared" si="38"/>
        <v>28346</v>
      </c>
      <c r="AO17" s="9">
        <f t="shared" si="38"/>
        <v>28346</v>
      </c>
      <c r="AP17" s="9">
        <f t="shared" si="38"/>
        <v>28346</v>
      </c>
      <c r="AQ17" s="9">
        <f t="shared" si="38"/>
        <v>28346</v>
      </c>
      <c r="AR17" s="9">
        <f t="shared" si="38"/>
        <v>28346</v>
      </c>
      <c r="AS17" s="9">
        <f t="shared" si="38"/>
        <v>25284</v>
      </c>
      <c r="AT17" s="9">
        <f t="shared" si="38"/>
        <v>25282</v>
      </c>
      <c r="AU17" s="9">
        <f t="shared" si="38"/>
        <v>25282</v>
      </c>
      <c r="AV17" s="9">
        <f t="shared" si="38"/>
        <v>25282</v>
      </c>
      <c r="AW17" s="9">
        <f t="shared" si="38"/>
        <v>25282</v>
      </c>
      <c r="AX17" s="9">
        <f t="shared" si="38"/>
        <v>22514</v>
      </c>
      <c r="AY17" s="9">
        <f t="shared" si="38"/>
        <v>22514</v>
      </c>
      <c r="AZ17" s="9">
        <f t="shared" si="38"/>
        <v>22514</v>
      </c>
      <c r="BA17" s="9">
        <f t="shared" si="38"/>
        <v>22514</v>
      </c>
      <c r="BB17" s="9">
        <f t="shared" si="38"/>
        <v>22514</v>
      </c>
      <c r="BC17" s="9">
        <f t="shared" si="38"/>
        <v>22822</v>
      </c>
      <c r="BD17" s="9">
        <f t="shared" si="38"/>
        <v>22822</v>
      </c>
      <c r="BE17" s="9">
        <f t="shared" si="38"/>
        <v>22822</v>
      </c>
      <c r="BF17" s="9">
        <f t="shared" si="38"/>
        <v>22822</v>
      </c>
      <c r="BG17" s="9">
        <f t="shared" si="38"/>
        <v>22820</v>
      </c>
      <c r="BH17" s="9">
        <f t="shared" si="38"/>
        <v>26790</v>
      </c>
      <c r="BI17" s="9">
        <f t="shared" si="38"/>
        <v>26790</v>
      </c>
      <c r="BJ17" s="9">
        <f t="shared" si="38"/>
        <v>26790</v>
      </c>
      <c r="BK17" s="9">
        <f t="shared" si="38"/>
        <v>26790</v>
      </c>
      <c r="BL17" s="9">
        <f t="shared" si="38"/>
        <v>26789</v>
      </c>
      <c r="BM17" s="9">
        <f t="shared" si="38"/>
        <v>22269</v>
      </c>
      <c r="BN17" s="9">
        <f t="shared" ref="BN17" si="40">BM14</f>
        <v>22269</v>
      </c>
      <c r="BO17" s="9">
        <f t="shared" si="32"/>
        <v>22269</v>
      </c>
      <c r="BP17" s="9">
        <f t="shared" si="32"/>
        <v>22269</v>
      </c>
      <c r="BQ17" s="9">
        <f t="shared" si="32"/>
        <v>22268</v>
      </c>
      <c r="BR17" s="9">
        <f t="shared" si="32"/>
        <v>15868</v>
      </c>
      <c r="BS17" s="9">
        <f t="shared" si="32"/>
        <v>15866</v>
      </c>
      <c r="BT17" s="9">
        <f t="shared" si="32"/>
        <v>15866</v>
      </c>
      <c r="BU17" s="9">
        <f t="shared" si="32"/>
        <v>15866</v>
      </c>
      <c r="BV17" s="9">
        <f t="shared" si="32"/>
        <v>15866</v>
      </c>
      <c r="BW17" s="9">
        <f t="shared" si="32"/>
        <v>7860</v>
      </c>
      <c r="BX17" s="9">
        <f t="shared" si="32"/>
        <v>7860</v>
      </c>
      <c r="BY17" s="9">
        <f t="shared" si="32"/>
        <v>7860</v>
      </c>
      <c r="BZ17" s="9">
        <f t="shared" si="32"/>
        <v>7860</v>
      </c>
      <c r="CA17" s="9">
        <f t="shared" si="32"/>
        <v>7860</v>
      </c>
      <c r="CB17" s="9">
        <f t="shared" si="32"/>
        <v>6094</v>
      </c>
      <c r="CC17" s="9">
        <f t="shared" si="32"/>
        <v>6094</v>
      </c>
      <c r="CD17" s="9">
        <f t="shared" si="32"/>
        <v>6094</v>
      </c>
      <c r="CE17" s="9">
        <f t="shared" si="32"/>
        <v>6094</v>
      </c>
      <c r="CF17" s="9">
        <f t="shared" si="32"/>
        <v>6092</v>
      </c>
      <c r="CG17" s="9">
        <f t="shared" si="32"/>
        <v>4539</v>
      </c>
      <c r="CH17" s="9">
        <f t="shared" si="32"/>
        <v>4537</v>
      </c>
      <c r="CI17" s="9">
        <f>ROUND(CI14*$CM$8,0)</f>
        <v>12870</v>
      </c>
      <c r="CJ17" s="47"/>
      <c r="CP17" s="9">
        <f>SUM(R17:BM17)</f>
        <v>1204175</v>
      </c>
      <c r="CQ17" s="9">
        <f>SUM(BN17:CI17)</f>
        <v>260121</v>
      </c>
      <c r="CR17" s="9">
        <f t="shared" si="24"/>
        <v>1464296</v>
      </c>
    </row>
    <row r="18" spans="1:96" x14ac:dyDescent="0.25">
      <c r="B18" s="9">
        <f t="shared" si="37"/>
        <v>22501</v>
      </c>
      <c r="C18" s="9">
        <f t="shared" ref="C18:BN22" si="41">B15</f>
        <v>22501</v>
      </c>
      <c r="D18" s="9">
        <f t="shared" si="41"/>
        <v>22501</v>
      </c>
      <c r="E18" s="9">
        <f t="shared" si="41"/>
        <v>22501</v>
      </c>
      <c r="F18" s="9">
        <f t="shared" si="41"/>
        <v>23426</v>
      </c>
      <c r="G18" s="9">
        <f t="shared" si="41"/>
        <v>26765</v>
      </c>
      <c r="H18" s="9">
        <f t="shared" si="41"/>
        <v>27434</v>
      </c>
      <c r="I18" s="9">
        <f t="shared" si="41"/>
        <v>27434</v>
      </c>
      <c r="J18" s="9">
        <f t="shared" si="41"/>
        <v>27435</v>
      </c>
      <c r="K18" s="9">
        <f t="shared" si="41"/>
        <v>26846</v>
      </c>
      <c r="L18" s="9">
        <f t="shared" si="41"/>
        <v>24880</v>
      </c>
      <c r="M18" s="9">
        <f t="shared" si="41"/>
        <v>20897</v>
      </c>
      <c r="N18" s="9">
        <f t="shared" si="41"/>
        <v>20897</v>
      </c>
      <c r="O18" s="9">
        <f t="shared" si="41"/>
        <v>20897</v>
      </c>
      <c r="P18" s="9">
        <f t="shared" si="41"/>
        <v>20897</v>
      </c>
      <c r="Q18" s="9">
        <f t="shared" si="41"/>
        <v>20897</v>
      </c>
      <c r="R18" s="9">
        <f t="shared" si="41"/>
        <v>20897</v>
      </c>
      <c r="S18" s="9">
        <f t="shared" si="41"/>
        <v>18876</v>
      </c>
      <c r="T18" s="9">
        <f t="shared" si="41"/>
        <v>18875</v>
      </c>
      <c r="U18" s="9">
        <f t="shared" si="41"/>
        <v>18339</v>
      </c>
      <c r="V18" s="9">
        <f t="shared" si="41"/>
        <v>18339</v>
      </c>
      <c r="W18" s="9">
        <f t="shared" si="41"/>
        <v>17836</v>
      </c>
      <c r="X18" s="9">
        <f t="shared" si="41"/>
        <v>17835</v>
      </c>
      <c r="Y18" s="9">
        <f t="shared" si="41"/>
        <v>19701</v>
      </c>
      <c r="Z18" s="9">
        <f t="shared" si="41"/>
        <v>19700</v>
      </c>
      <c r="AA18" s="9">
        <f t="shared" si="41"/>
        <v>19701</v>
      </c>
      <c r="AB18" s="9">
        <f t="shared" si="41"/>
        <v>19701</v>
      </c>
      <c r="AC18" s="9">
        <f t="shared" si="41"/>
        <v>19701</v>
      </c>
      <c r="AD18" s="9">
        <f t="shared" si="41"/>
        <v>29261</v>
      </c>
      <c r="AE18" s="9">
        <f t="shared" si="41"/>
        <v>29261</v>
      </c>
      <c r="AF18" s="9">
        <f t="shared" si="41"/>
        <v>29262</v>
      </c>
      <c r="AG18" s="9">
        <f t="shared" si="41"/>
        <v>29262</v>
      </c>
      <c r="AH18" s="9">
        <f t="shared" si="41"/>
        <v>29261</v>
      </c>
      <c r="AI18" s="9">
        <f t="shared" si="41"/>
        <v>34746</v>
      </c>
      <c r="AJ18" s="9">
        <f t="shared" si="41"/>
        <v>34746</v>
      </c>
      <c r="AK18" s="9">
        <f t="shared" si="41"/>
        <v>34746</v>
      </c>
      <c r="AL18" s="9">
        <f t="shared" si="41"/>
        <v>34746</v>
      </c>
      <c r="AM18" s="9">
        <f t="shared" si="41"/>
        <v>34746</v>
      </c>
      <c r="AN18" s="9">
        <f t="shared" si="41"/>
        <v>29340</v>
      </c>
      <c r="AO18" s="9">
        <f t="shared" si="41"/>
        <v>29339</v>
      </c>
      <c r="AP18" s="9">
        <f t="shared" si="41"/>
        <v>29339</v>
      </c>
      <c r="AQ18" s="9">
        <f t="shared" si="41"/>
        <v>29339</v>
      </c>
      <c r="AR18" s="9">
        <f t="shared" si="41"/>
        <v>29339</v>
      </c>
      <c r="AS18" s="9">
        <f t="shared" si="41"/>
        <v>27437</v>
      </c>
      <c r="AT18" s="9">
        <f t="shared" si="41"/>
        <v>27438</v>
      </c>
      <c r="AU18" s="9">
        <f t="shared" si="41"/>
        <v>27438</v>
      </c>
      <c r="AV18" s="9">
        <f t="shared" si="41"/>
        <v>27438</v>
      </c>
      <c r="AW18" s="9">
        <f t="shared" si="41"/>
        <v>27438</v>
      </c>
      <c r="AX18" s="9">
        <f t="shared" si="41"/>
        <v>25052</v>
      </c>
      <c r="AY18" s="9">
        <f t="shared" si="41"/>
        <v>25052</v>
      </c>
      <c r="AZ18" s="9">
        <f t="shared" si="41"/>
        <v>25052</v>
      </c>
      <c r="BA18" s="9">
        <f t="shared" si="41"/>
        <v>25052</v>
      </c>
      <c r="BB18" s="9">
        <f t="shared" si="41"/>
        <v>25052</v>
      </c>
      <c r="BC18" s="9">
        <f t="shared" si="41"/>
        <v>26324</v>
      </c>
      <c r="BD18" s="9">
        <f t="shared" si="41"/>
        <v>26325</v>
      </c>
      <c r="BE18" s="9">
        <f t="shared" si="41"/>
        <v>26325</v>
      </c>
      <c r="BF18" s="9">
        <f t="shared" si="41"/>
        <v>26325</v>
      </c>
      <c r="BG18" s="9">
        <f t="shared" si="41"/>
        <v>26325</v>
      </c>
      <c r="BH18" s="9">
        <f t="shared" si="41"/>
        <v>32792</v>
      </c>
      <c r="BI18" s="9">
        <f t="shared" si="41"/>
        <v>32792</v>
      </c>
      <c r="BJ18" s="9">
        <f t="shared" si="41"/>
        <v>32792</v>
      </c>
      <c r="BK18" s="9">
        <f t="shared" si="41"/>
        <v>32793</v>
      </c>
      <c r="BL18" s="9">
        <f t="shared" si="41"/>
        <v>32792</v>
      </c>
      <c r="BM18" s="9">
        <f t="shared" si="41"/>
        <v>31114</v>
      </c>
      <c r="BN18" s="9">
        <f t="shared" si="41"/>
        <v>31114</v>
      </c>
      <c r="BO18" s="9">
        <f t="shared" si="32"/>
        <v>31114</v>
      </c>
      <c r="BP18" s="9">
        <f t="shared" si="32"/>
        <v>31113</v>
      </c>
      <c r="BQ18" s="9">
        <f t="shared" si="32"/>
        <v>31114</v>
      </c>
      <c r="BR18" s="9">
        <f t="shared" si="32"/>
        <v>24934</v>
      </c>
      <c r="BS18" s="9">
        <f t="shared" si="32"/>
        <v>24934</v>
      </c>
      <c r="BT18" s="9">
        <f t="shared" si="32"/>
        <v>24934</v>
      </c>
      <c r="BU18" s="9">
        <f t="shared" si="32"/>
        <v>24935</v>
      </c>
      <c r="BV18" s="9">
        <f t="shared" si="32"/>
        <v>24934</v>
      </c>
      <c r="BW18" s="9">
        <f t="shared" si="32"/>
        <v>14038</v>
      </c>
      <c r="BX18" s="9">
        <f t="shared" si="32"/>
        <v>14036</v>
      </c>
      <c r="BY18" s="9">
        <f t="shared" si="32"/>
        <v>14036</v>
      </c>
      <c r="BZ18" s="9">
        <f t="shared" si="32"/>
        <v>14036</v>
      </c>
      <c r="CA18" s="9">
        <f t="shared" si="32"/>
        <v>14036</v>
      </c>
      <c r="CB18" s="9">
        <f t="shared" si="32"/>
        <v>13722</v>
      </c>
      <c r="CC18" s="9">
        <f t="shared" si="32"/>
        <v>13722</v>
      </c>
      <c r="CD18" s="9">
        <f t="shared" si="32"/>
        <v>13722</v>
      </c>
      <c r="CE18" s="9">
        <f t="shared" si="32"/>
        <v>13722</v>
      </c>
      <c r="CF18" s="9">
        <f t="shared" si="32"/>
        <v>13724</v>
      </c>
      <c r="CG18" s="9">
        <f t="shared" si="32"/>
        <v>12262</v>
      </c>
      <c r="CH18" s="9">
        <f t="shared" si="32"/>
        <v>12262</v>
      </c>
      <c r="CI18" s="9">
        <f>ROUND(CI15*$CM$9,0)</f>
        <v>44132</v>
      </c>
      <c r="CJ18" s="47"/>
      <c r="CP18" s="9">
        <f>SUM(R18:BH18)</f>
        <v>1123099</v>
      </c>
      <c r="CQ18" s="9">
        <f>SUM(BI18:CI18)</f>
        <v>618859</v>
      </c>
      <c r="CR18" s="9">
        <f t="shared" si="24"/>
        <v>1741958</v>
      </c>
    </row>
    <row r="19" spans="1:96" x14ac:dyDescent="0.25">
      <c r="A19" s="9">
        <v>2023</v>
      </c>
      <c r="B19" s="9">
        <f>B16</f>
        <v>46025</v>
      </c>
      <c r="C19" s="9">
        <f>B16</f>
        <v>46025</v>
      </c>
      <c r="D19" s="9">
        <f t="shared" si="41"/>
        <v>46025</v>
      </c>
      <c r="E19" s="9">
        <f t="shared" si="41"/>
        <v>46025</v>
      </c>
      <c r="F19" s="9">
        <f t="shared" si="41"/>
        <v>46025</v>
      </c>
      <c r="G19" s="9">
        <f t="shared" si="41"/>
        <v>48049</v>
      </c>
      <c r="H19" s="9">
        <f t="shared" si="41"/>
        <v>55372</v>
      </c>
      <c r="I19" s="9">
        <f t="shared" si="41"/>
        <v>56392</v>
      </c>
      <c r="J19" s="9">
        <f t="shared" si="41"/>
        <v>56392</v>
      </c>
      <c r="K19" s="9">
        <f t="shared" si="41"/>
        <v>56393</v>
      </c>
      <c r="L19" s="9">
        <f t="shared" si="41"/>
        <v>55589</v>
      </c>
      <c r="M19" s="9">
        <f t="shared" si="41"/>
        <v>51127</v>
      </c>
      <c r="N19" s="9">
        <f t="shared" si="41"/>
        <v>42900</v>
      </c>
      <c r="O19" s="9">
        <f t="shared" si="41"/>
        <v>42900</v>
      </c>
      <c r="P19" s="9">
        <f t="shared" si="41"/>
        <v>42900</v>
      </c>
      <c r="Q19" s="9">
        <f t="shared" si="41"/>
        <v>42900</v>
      </c>
      <c r="R19" s="9">
        <f t="shared" si="41"/>
        <v>42900</v>
      </c>
      <c r="S19" s="9">
        <f t="shared" si="41"/>
        <v>42899</v>
      </c>
      <c r="T19" s="9">
        <f t="shared" si="41"/>
        <v>38992</v>
      </c>
      <c r="U19" s="9">
        <f t="shared" si="41"/>
        <v>38991</v>
      </c>
      <c r="V19" s="9">
        <f t="shared" si="41"/>
        <v>37740</v>
      </c>
      <c r="W19" s="9">
        <f t="shared" si="41"/>
        <v>37740</v>
      </c>
      <c r="X19" s="9">
        <f t="shared" si="41"/>
        <v>34918</v>
      </c>
      <c r="Y19" s="9">
        <f t="shared" si="41"/>
        <v>34917</v>
      </c>
      <c r="Z19" s="9">
        <f t="shared" si="41"/>
        <v>38645</v>
      </c>
      <c r="AA19" s="9">
        <f t="shared" si="41"/>
        <v>38644</v>
      </c>
      <c r="AB19" s="9">
        <f t="shared" si="41"/>
        <v>38644</v>
      </c>
      <c r="AC19" s="9">
        <f t="shared" si="41"/>
        <v>38644</v>
      </c>
      <c r="AD19" s="9">
        <f t="shared" si="41"/>
        <v>38644</v>
      </c>
      <c r="AE19" s="9">
        <f t="shared" si="41"/>
        <v>58776</v>
      </c>
      <c r="AF19" s="9">
        <f t="shared" si="41"/>
        <v>58776</v>
      </c>
      <c r="AG19" s="9">
        <f t="shared" si="41"/>
        <v>58776</v>
      </c>
      <c r="AH19" s="9">
        <f t="shared" si="41"/>
        <v>58777</v>
      </c>
      <c r="AI19" s="9">
        <f t="shared" si="41"/>
        <v>58777</v>
      </c>
      <c r="AJ19" s="9">
        <f t="shared" si="41"/>
        <v>69875</v>
      </c>
      <c r="AK19" s="9">
        <f t="shared" si="41"/>
        <v>69875</v>
      </c>
      <c r="AL19" s="9">
        <f t="shared" si="41"/>
        <v>69875</v>
      </c>
      <c r="AM19" s="9">
        <f t="shared" si="41"/>
        <v>69875</v>
      </c>
      <c r="AN19" s="9">
        <f t="shared" si="41"/>
        <v>69875</v>
      </c>
      <c r="AO19" s="9">
        <f t="shared" si="41"/>
        <v>57686</v>
      </c>
      <c r="AP19" s="9">
        <f t="shared" si="41"/>
        <v>57685</v>
      </c>
      <c r="AQ19" s="9">
        <f t="shared" si="41"/>
        <v>57685</v>
      </c>
      <c r="AR19" s="9">
        <f t="shared" si="41"/>
        <v>57685</v>
      </c>
      <c r="AS19" s="9">
        <f t="shared" si="41"/>
        <v>57685</v>
      </c>
      <c r="AT19" s="9">
        <f t="shared" si="41"/>
        <v>52721</v>
      </c>
      <c r="AU19" s="9">
        <f t="shared" si="41"/>
        <v>52720</v>
      </c>
      <c r="AV19" s="9">
        <f t="shared" si="41"/>
        <v>52720</v>
      </c>
      <c r="AW19" s="9">
        <f t="shared" si="41"/>
        <v>52720</v>
      </c>
      <c r="AX19" s="9">
        <f t="shared" si="41"/>
        <v>52720</v>
      </c>
      <c r="AY19" s="9">
        <f t="shared" si="41"/>
        <v>47566</v>
      </c>
      <c r="AZ19" s="9">
        <f t="shared" si="41"/>
        <v>47566</v>
      </c>
      <c r="BA19" s="9">
        <f t="shared" si="41"/>
        <v>47566</v>
      </c>
      <c r="BB19" s="9">
        <f t="shared" si="41"/>
        <v>47566</v>
      </c>
      <c r="BC19" s="9">
        <f t="shared" si="41"/>
        <v>47566</v>
      </c>
      <c r="BD19" s="9">
        <f t="shared" si="41"/>
        <v>49147</v>
      </c>
      <c r="BE19" s="9">
        <f t="shared" si="41"/>
        <v>49147</v>
      </c>
      <c r="BF19" s="9">
        <f t="shared" si="41"/>
        <v>49146</v>
      </c>
      <c r="BG19" s="9">
        <f t="shared" si="41"/>
        <v>49146</v>
      </c>
      <c r="BH19" s="9">
        <f t="shared" si="41"/>
        <v>49146</v>
      </c>
      <c r="BI19" s="9">
        <f t="shared" si="41"/>
        <v>59582</v>
      </c>
      <c r="BJ19" s="9">
        <f t="shared" si="41"/>
        <v>59582</v>
      </c>
      <c r="BK19" s="9">
        <f t="shared" si="41"/>
        <v>59582</v>
      </c>
      <c r="BL19" s="9">
        <f t="shared" si="41"/>
        <v>59581</v>
      </c>
      <c r="BM19" s="9">
        <f t="shared" si="41"/>
        <v>59582</v>
      </c>
      <c r="BN19" s="9">
        <f t="shared" si="41"/>
        <v>53383</v>
      </c>
      <c r="BO19" s="9">
        <f t="shared" si="32"/>
        <v>53383</v>
      </c>
      <c r="BP19" s="9">
        <f t="shared" si="32"/>
        <v>53383</v>
      </c>
      <c r="BQ19" s="9">
        <f t="shared" si="32"/>
        <v>53381</v>
      </c>
      <c r="BR19" s="9">
        <f t="shared" si="32"/>
        <v>53383</v>
      </c>
      <c r="BS19" s="9">
        <f t="shared" si="32"/>
        <v>40801</v>
      </c>
      <c r="BT19" s="9">
        <f t="shared" si="32"/>
        <v>40801</v>
      </c>
      <c r="BU19" s="9">
        <f t="shared" si="32"/>
        <v>40801</v>
      </c>
      <c r="BV19" s="9">
        <f t="shared" si="32"/>
        <v>40799</v>
      </c>
      <c r="BW19" s="9">
        <f t="shared" si="32"/>
        <v>40801</v>
      </c>
      <c r="BX19" s="9">
        <f t="shared" si="32"/>
        <v>21898</v>
      </c>
      <c r="BY19" s="9">
        <f t="shared" si="32"/>
        <v>21896</v>
      </c>
      <c r="BZ19" s="9">
        <f t="shared" si="32"/>
        <v>21896</v>
      </c>
      <c r="CA19" s="9">
        <f t="shared" si="32"/>
        <v>21896</v>
      </c>
      <c r="CB19" s="9">
        <f t="shared" si="32"/>
        <v>21896</v>
      </c>
      <c r="CC19" s="9">
        <f t="shared" si="32"/>
        <v>19816</v>
      </c>
      <c r="CD19" s="9">
        <f t="shared" si="32"/>
        <v>19816</v>
      </c>
      <c r="CE19" s="9">
        <f t="shared" si="32"/>
        <v>19816</v>
      </c>
      <c r="CF19" s="9">
        <f t="shared" si="32"/>
        <v>19816</v>
      </c>
      <c r="CG19" s="9">
        <f t="shared" si="32"/>
        <v>19816</v>
      </c>
      <c r="CH19" s="9">
        <f t="shared" si="32"/>
        <v>16801</v>
      </c>
      <c r="CI19" s="9">
        <f>CI20+CI21</f>
        <v>56309</v>
      </c>
      <c r="CJ19" s="47">
        <f t="shared" ref="CJ19" si="42">SUM(B19:CI19)</f>
        <v>4012700</v>
      </c>
      <c r="CP19" s="9">
        <f>CP20+CP21</f>
        <v>2370174</v>
      </c>
      <c r="CQ19" s="9">
        <f>CQ20+CQ21</f>
        <v>861488</v>
      </c>
      <c r="CR19" s="46">
        <f t="shared" si="24"/>
        <v>3231662</v>
      </c>
    </row>
    <row r="20" spans="1:96" x14ac:dyDescent="0.25">
      <c r="B20" s="9">
        <f t="shared" si="37"/>
        <v>23524</v>
      </c>
      <c r="C20" s="9">
        <f t="shared" ref="C20:R33" si="43">B17</f>
        <v>23524</v>
      </c>
      <c r="D20" s="9">
        <f t="shared" si="41"/>
        <v>23524</v>
      </c>
      <c r="E20" s="9">
        <f t="shared" si="41"/>
        <v>23524</v>
      </c>
      <c r="F20" s="9">
        <f t="shared" si="41"/>
        <v>23524</v>
      </c>
      <c r="G20" s="9">
        <f t="shared" si="41"/>
        <v>24623</v>
      </c>
      <c r="H20" s="9">
        <f t="shared" si="41"/>
        <v>28607</v>
      </c>
      <c r="I20" s="9">
        <f t="shared" si="41"/>
        <v>28958</v>
      </c>
      <c r="J20" s="9">
        <f t="shared" si="41"/>
        <v>28958</v>
      </c>
      <c r="K20" s="9">
        <f t="shared" si="41"/>
        <v>28958</v>
      </c>
      <c r="L20" s="9">
        <f t="shared" si="41"/>
        <v>28743</v>
      </c>
      <c r="M20" s="9">
        <f t="shared" si="41"/>
        <v>26247</v>
      </c>
      <c r="N20" s="9">
        <f t="shared" si="41"/>
        <v>22003</v>
      </c>
      <c r="O20" s="9">
        <f t="shared" si="41"/>
        <v>22003</v>
      </c>
      <c r="P20" s="9">
        <f t="shared" si="41"/>
        <v>22003</v>
      </c>
      <c r="Q20" s="9">
        <f t="shared" si="41"/>
        <v>22003</v>
      </c>
      <c r="R20" s="9">
        <f t="shared" si="41"/>
        <v>22003</v>
      </c>
      <c r="S20" s="9">
        <f t="shared" si="41"/>
        <v>22002</v>
      </c>
      <c r="T20" s="9">
        <f t="shared" si="41"/>
        <v>20116</v>
      </c>
      <c r="U20" s="9">
        <f t="shared" si="41"/>
        <v>20116</v>
      </c>
      <c r="V20" s="9">
        <f t="shared" si="41"/>
        <v>19401</v>
      </c>
      <c r="W20" s="9">
        <f t="shared" si="41"/>
        <v>19401</v>
      </c>
      <c r="X20" s="9">
        <f t="shared" si="41"/>
        <v>17082</v>
      </c>
      <c r="Y20" s="9">
        <f t="shared" si="41"/>
        <v>17082</v>
      </c>
      <c r="Z20" s="9">
        <f t="shared" si="41"/>
        <v>18945</v>
      </c>
      <c r="AA20" s="9">
        <f t="shared" si="41"/>
        <v>18943</v>
      </c>
      <c r="AB20" s="9">
        <f t="shared" si="41"/>
        <v>18943</v>
      </c>
      <c r="AC20" s="9">
        <f t="shared" si="41"/>
        <v>18943</v>
      </c>
      <c r="AD20" s="9">
        <f t="shared" si="41"/>
        <v>18943</v>
      </c>
      <c r="AE20" s="9">
        <f t="shared" si="41"/>
        <v>29515</v>
      </c>
      <c r="AF20" s="9">
        <f t="shared" si="41"/>
        <v>29515</v>
      </c>
      <c r="AG20" s="9">
        <f t="shared" si="41"/>
        <v>29515</v>
      </c>
      <c r="AH20" s="9">
        <f t="shared" si="41"/>
        <v>29515</v>
      </c>
      <c r="AI20" s="9">
        <f t="shared" si="41"/>
        <v>29515</v>
      </c>
      <c r="AJ20" s="9">
        <f t="shared" si="41"/>
        <v>35129</v>
      </c>
      <c r="AK20" s="9">
        <f t="shared" si="41"/>
        <v>35129</v>
      </c>
      <c r="AL20" s="9">
        <f t="shared" si="41"/>
        <v>35129</v>
      </c>
      <c r="AM20" s="9">
        <f t="shared" si="41"/>
        <v>35129</v>
      </c>
      <c r="AN20" s="9">
        <f t="shared" si="41"/>
        <v>35129</v>
      </c>
      <c r="AO20" s="9">
        <f t="shared" si="41"/>
        <v>28346</v>
      </c>
      <c r="AP20" s="9">
        <f t="shared" si="41"/>
        <v>28346</v>
      </c>
      <c r="AQ20" s="9">
        <f t="shared" si="41"/>
        <v>28346</v>
      </c>
      <c r="AR20" s="9">
        <f t="shared" si="41"/>
        <v>28346</v>
      </c>
      <c r="AS20" s="9">
        <f t="shared" si="41"/>
        <v>28346</v>
      </c>
      <c r="AT20" s="9">
        <f t="shared" si="41"/>
        <v>25284</v>
      </c>
      <c r="AU20" s="9">
        <f t="shared" si="41"/>
        <v>25282</v>
      </c>
      <c r="AV20" s="9">
        <f t="shared" si="41"/>
        <v>25282</v>
      </c>
      <c r="AW20" s="9">
        <f t="shared" si="41"/>
        <v>25282</v>
      </c>
      <c r="AX20" s="9">
        <f t="shared" si="41"/>
        <v>25282</v>
      </c>
      <c r="AY20" s="9">
        <f t="shared" si="41"/>
        <v>22514</v>
      </c>
      <c r="AZ20" s="9">
        <f t="shared" si="41"/>
        <v>22514</v>
      </c>
      <c r="BA20" s="9">
        <f t="shared" si="41"/>
        <v>22514</v>
      </c>
      <c r="BB20" s="9">
        <f t="shared" si="41"/>
        <v>22514</v>
      </c>
      <c r="BC20" s="9">
        <f t="shared" si="41"/>
        <v>22514</v>
      </c>
      <c r="BD20" s="9">
        <f t="shared" si="41"/>
        <v>22822</v>
      </c>
      <c r="BE20" s="9">
        <f t="shared" si="41"/>
        <v>22822</v>
      </c>
      <c r="BF20" s="9">
        <f t="shared" si="41"/>
        <v>22822</v>
      </c>
      <c r="BG20" s="9">
        <f t="shared" si="41"/>
        <v>22822</v>
      </c>
      <c r="BH20" s="9">
        <f t="shared" si="41"/>
        <v>22820</v>
      </c>
      <c r="BI20" s="9">
        <f t="shared" si="41"/>
        <v>26790</v>
      </c>
      <c r="BJ20" s="9">
        <f t="shared" si="41"/>
        <v>26790</v>
      </c>
      <c r="BK20" s="9">
        <f t="shared" si="41"/>
        <v>26790</v>
      </c>
      <c r="BL20" s="9">
        <f t="shared" si="41"/>
        <v>26790</v>
      </c>
      <c r="BM20" s="9">
        <f t="shared" si="41"/>
        <v>26789</v>
      </c>
      <c r="BN20" s="9">
        <f t="shared" si="41"/>
        <v>22269</v>
      </c>
      <c r="BO20" s="9">
        <f t="shared" si="32"/>
        <v>22269</v>
      </c>
      <c r="BP20" s="9">
        <f t="shared" si="32"/>
        <v>22269</v>
      </c>
      <c r="BQ20" s="9">
        <f t="shared" si="32"/>
        <v>22269</v>
      </c>
      <c r="BR20" s="9">
        <f t="shared" si="32"/>
        <v>22268</v>
      </c>
      <c r="BS20" s="9">
        <f t="shared" si="32"/>
        <v>15868</v>
      </c>
      <c r="BT20" s="9">
        <f t="shared" si="32"/>
        <v>15866</v>
      </c>
      <c r="BU20" s="9">
        <f t="shared" si="32"/>
        <v>15866</v>
      </c>
      <c r="BV20" s="9">
        <f t="shared" si="32"/>
        <v>15866</v>
      </c>
      <c r="BW20" s="9">
        <f t="shared" si="32"/>
        <v>15866</v>
      </c>
      <c r="BX20" s="9">
        <f t="shared" si="32"/>
        <v>7860</v>
      </c>
      <c r="BY20" s="9">
        <f t="shared" si="32"/>
        <v>7860</v>
      </c>
      <c r="BZ20" s="9">
        <f t="shared" si="32"/>
        <v>7860</v>
      </c>
      <c r="CA20" s="9">
        <f t="shared" si="32"/>
        <v>7860</v>
      </c>
      <c r="CB20" s="9">
        <f t="shared" si="32"/>
        <v>7860</v>
      </c>
      <c r="CC20" s="9">
        <f t="shared" si="32"/>
        <v>6094</v>
      </c>
      <c r="CD20" s="9">
        <f t="shared" si="32"/>
        <v>6094</v>
      </c>
      <c r="CE20" s="9">
        <f t="shared" si="32"/>
        <v>6094</v>
      </c>
      <c r="CF20" s="9">
        <f t="shared" si="32"/>
        <v>6094</v>
      </c>
      <c r="CG20" s="9">
        <f t="shared" si="32"/>
        <v>6092</v>
      </c>
      <c r="CH20" s="9">
        <f t="shared" si="32"/>
        <v>4539</v>
      </c>
      <c r="CI20" s="9">
        <f>ROUND(CI17*$CM$8,0)</f>
        <v>12840</v>
      </c>
      <c r="CJ20" s="47"/>
      <c r="CP20" s="9">
        <f>SUM(R20:BN20)</f>
        <v>1226178</v>
      </c>
      <c r="CQ20" s="9">
        <f>SUM(BO20:CI20)</f>
        <v>255554</v>
      </c>
      <c r="CR20" s="9">
        <f t="shared" si="24"/>
        <v>1481732</v>
      </c>
    </row>
    <row r="21" spans="1:96" x14ac:dyDescent="0.25">
      <c r="B21" s="9">
        <f t="shared" si="37"/>
        <v>22501</v>
      </c>
      <c r="C21" s="9">
        <f t="shared" si="43"/>
        <v>22501</v>
      </c>
      <c r="D21" s="9">
        <f t="shared" si="41"/>
        <v>22501</v>
      </c>
      <c r="E21" s="9">
        <f t="shared" si="41"/>
        <v>22501</v>
      </c>
      <c r="F21" s="9">
        <f t="shared" si="41"/>
        <v>22501</v>
      </c>
      <c r="G21" s="9">
        <f t="shared" si="41"/>
        <v>23426</v>
      </c>
      <c r="H21" s="9">
        <f t="shared" si="41"/>
        <v>26765</v>
      </c>
      <c r="I21" s="9">
        <f t="shared" si="41"/>
        <v>27434</v>
      </c>
      <c r="J21" s="9">
        <f t="shared" si="41"/>
        <v>27434</v>
      </c>
      <c r="K21" s="9">
        <f t="shared" si="41"/>
        <v>27435</v>
      </c>
      <c r="L21" s="9">
        <f t="shared" si="41"/>
        <v>26846</v>
      </c>
      <c r="M21" s="9">
        <f t="shared" si="41"/>
        <v>24880</v>
      </c>
      <c r="N21" s="9">
        <f t="shared" si="41"/>
        <v>20897</v>
      </c>
      <c r="O21" s="9">
        <f t="shared" si="41"/>
        <v>20897</v>
      </c>
      <c r="P21" s="9">
        <f t="shared" si="41"/>
        <v>20897</v>
      </c>
      <c r="Q21" s="9">
        <f t="shared" si="41"/>
        <v>20897</v>
      </c>
      <c r="R21" s="9">
        <f t="shared" si="41"/>
        <v>20897</v>
      </c>
      <c r="S21" s="9">
        <f t="shared" si="41"/>
        <v>20897</v>
      </c>
      <c r="T21" s="9">
        <f t="shared" si="41"/>
        <v>18876</v>
      </c>
      <c r="U21" s="9">
        <f t="shared" si="41"/>
        <v>18875</v>
      </c>
      <c r="V21" s="9">
        <f t="shared" si="41"/>
        <v>18339</v>
      </c>
      <c r="W21" s="9">
        <f t="shared" si="41"/>
        <v>18339</v>
      </c>
      <c r="X21" s="9">
        <f t="shared" si="41"/>
        <v>17836</v>
      </c>
      <c r="Y21" s="9">
        <f t="shared" si="41"/>
        <v>17835</v>
      </c>
      <c r="Z21" s="9">
        <f t="shared" si="41"/>
        <v>19701</v>
      </c>
      <c r="AA21" s="9">
        <f t="shared" si="41"/>
        <v>19700</v>
      </c>
      <c r="AB21" s="9">
        <f t="shared" si="41"/>
        <v>19701</v>
      </c>
      <c r="AC21" s="9">
        <f t="shared" si="41"/>
        <v>19701</v>
      </c>
      <c r="AD21" s="9">
        <f t="shared" si="41"/>
        <v>19701</v>
      </c>
      <c r="AE21" s="9">
        <f t="shared" si="41"/>
        <v>29261</v>
      </c>
      <c r="AF21" s="9">
        <f t="shared" si="41"/>
        <v>29261</v>
      </c>
      <c r="AG21" s="9">
        <f t="shared" si="41"/>
        <v>29262</v>
      </c>
      <c r="AH21" s="9">
        <f t="shared" si="41"/>
        <v>29262</v>
      </c>
      <c r="AI21" s="9">
        <f t="shared" si="41"/>
        <v>29261</v>
      </c>
      <c r="AJ21" s="9">
        <f t="shared" si="41"/>
        <v>34746</v>
      </c>
      <c r="AK21" s="9">
        <f t="shared" si="41"/>
        <v>34746</v>
      </c>
      <c r="AL21" s="9">
        <f t="shared" si="41"/>
        <v>34746</v>
      </c>
      <c r="AM21" s="9">
        <f t="shared" si="41"/>
        <v>34746</v>
      </c>
      <c r="AN21" s="9">
        <f t="shared" si="41"/>
        <v>34746</v>
      </c>
      <c r="AO21" s="9">
        <f t="shared" si="41"/>
        <v>29340</v>
      </c>
      <c r="AP21" s="9">
        <f t="shared" si="41"/>
        <v>29339</v>
      </c>
      <c r="AQ21" s="9">
        <f t="shared" si="41"/>
        <v>29339</v>
      </c>
      <c r="AR21" s="9">
        <f t="shared" si="41"/>
        <v>29339</v>
      </c>
      <c r="AS21" s="9">
        <f t="shared" si="41"/>
        <v>29339</v>
      </c>
      <c r="AT21" s="9">
        <f t="shared" si="41"/>
        <v>27437</v>
      </c>
      <c r="AU21" s="9">
        <f t="shared" si="41"/>
        <v>27438</v>
      </c>
      <c r="AV21" s="9">
        <f t="shared" si="41"/>
        <v>27438</v>
      </c>
      <c r="AW21" s="9">
        <f t="shared" si="41"/>
        <v>27438</v>
      </c>
      <c r="AX21" s="9">
        <f t="shared" si="41"/>
        <v>27438</v>
      </c>
      <c r="AY21" s="9">
        <f t="shared" si="41"/>
        <v>25052</v>
      </c>
      <c r="AZ21" s="9">
        <f t="shared" si="41"/>
        <v>25052</v>
      </c>
      <c r="BA21" s="9">
        <f t="shared" si="41"/>
        <v>25052</v>
      </c>
      <c r="BB21" s="9">
        <f t="shared" si="41"/>
        <v>25052</v>
      </c>
      <c r="BC21" s="9">
        <f t="shared" si="41"/>
        <v>25052</v>
      </c>
      <c r="BD21" s="9">
        <f t="shared" si="41"/>
        <v>26324</v>
      </c>
      <c r="BE21" s="9">
        <f t="shared" si="41"/>
        <v>26325</v>
      </c>
      <c r="BF21" s="9">
        <f t="shared" si="41"/>
        <v>26325</v>
      </c>
      <c r="BG21" s="9">
        <f t="shared" si="41"/>
        <v>26325</v>
      </c>
      <c r="BH21" s="9">
        <f t="shared" si="41"/>
        <v>26325</v>
      </c>
      <c r="BI21" s="9">
        <f t="shared" si="41"/>
        <v>32792</v>
      </c>
      <c r="BJ21" s="9">
        <f t="shared" si="41"/>
        <v>32792</v>
      </c>
      <c r="BK21" s="9">
        <f t="shared" si="41"/>
        <v>32792</v>
      </c>
      <c r="BL21" s="9">
        <f t="shared" si="41"/>
        <v>32793</v>
      </c>
      <c r="BM21" s="9">
        <f t="shared" si="41"/>
        <v>32792</v>
      </c>
      <c r="BN21" s="9">
        <f t="shared" si="41"/>
        <v>31114</v>
      </c>
      <c r="BO21" s="9">
        <f t="shared" si="32"/>
        <v>31114</v>
      </c>
      <c r="BP21" s="9">
        <f t="shared" si="32"/>
        <v>31114</v>
      </c>
      <c r="BQ21" s="9">
        <f t="shared" si="32"/>
        <v>31113</v>
      </c>
      <c r="BR21" s="9">
        <f t="shared" si="32"/>
        <v>31114</v>
      </c>
      <c r="BS21" s="9">
        <f t="shared" si="32"/>
        <v>24934</v>
      </c>
      <c r="BT21" s="9">
        <f t="shared" si="32"/>
        <v>24934</v>
      </c>
      <c r="BU21" s="9">
        <f t="shared" si="32"/>
        <v>24934</v>
      </c>
      <c r="BV21" s="9">
        <f t="shared" si="32"/>
        <v>24935</v>
      </c>
      <c r="BW21" s="9">
        <f t="shared" si="32"/>
        <v>24934</v>
      </c>
      <c r="BX21" s="9">
        <f t="shared" si="32"/>
        <v>14038</v>
      </c>
      <c r="BY21" s="9">
        <f t="shared" si="32"/>
        <v>14036</v>
      </c>
      <c r="BZ21" s="9">
        <f t="shared" si="32"/>
        <v>14036</v>
      </c>
      <c r="CA21" s="9">
        <f t="shared" si="32"/>
        <v>14036</v>
      </c>
      <c r="CB21" s="9">
        <f t="shared" si="32"/>
        <v>14036</v>
      </c>
      <c r="CC21" s="9">
        <f t="shared" si="32"/>
        <v>13722</v>
      </c>
      <c r="CD21" s="9">
        <f t="shared" si="32"/>
        <v>13722</v>
      </c>
      <c r="CE21" s="9">
        <f t="shared" si="32"/>
        <v>13722</v>
      </c>
      <c r="CF21" s="9">
        <f t="shared" si="32"/>
        <v>13722</v>
      </c>
      <c r="CG21" s="9">
        <f t="shared" si="32"/>
        <v>13724</v>
      </c>
      <c r="CH21" s="9">
        <f t="shared" si="32"/>
        <v>12262</v>
      </c>
      <c r="CI21" s="9">
        <f>ROUND(CI18*$CM$9,0)</f>
        <v>43469</v>
      </c>
      <c r="CJ21" s="47"/>
      <c r="CP21" s="9">
        <f>SUM(R21:BI21)</f>
        <v>1143996</v>
      </c>
      <c r="CQ21" s="9">
        <f>SUM(BJ21:CI21)</f>
        <v>605934</v>
      </c>
      <c r="CR21" s="9">
        <f t="shared" si="24"/>
        <v>1749930</v>
      </c>
    </row>
    <row r="22" spans="1:96" x14ac:dyDescent="0.25">
      <c r="A22" s="9">
        <v>2024</v>
      </c>
      <c r="B22" s="9">
        <f>B19</f>
        <v>46025</v>
      </c>
      <c r="C22" s="9">
        <f t="shared" si="43"/>
        <v>46025</v>
      </c>
      <c r="D22" s="9">
        <f t="shared" si="43"/>
        <v>46025</v>
      </c>
      <c r="E22" s="9">
        <f t="shared" si="43"/>
        <v>46025</v>
      </c>
      <c r="F22" s="9">
        <f t="shared" si="43"/>
        <v>46025</v>
      </c>
      <c r="G22" s="9">
        <f t="shared" si="43"/>
        <v>46025</v>
      </c>
      <c r="H22" s="9">
        <f t="shared" si="43"/>
        <v>48049</v>
      </c>
      <c r="I22" s="9">
        <f t="shared" si="43"/>
        <v>55372</v>
      </c>
      <c r="J22" s="9">
        <f t="shared" si="43"/>
        <v>56392</v>
      </c>
      <c r="K22" s="9">
        <f t="shared" si="43"/>
        <v>56392</v>
      </c>
      <c r="L22" s="9">
        <f t="shared" si="43"/>
        <v>56393</v>
      </c>
      <c r="M22" s="9">
        <f t="shared" si="43"/>
        <v>55589</v>
      </c>
      <c r="N22" s="9">
        <f t="shared" si="43"/>
        <v>51127</v>
      </c>
      <c r="O22" s="9">
        <f t="shared" si="43"/>
        <v>42900</v>
      </c>
      <c r="P22" s="9">
        <f t="shared" si="43"/>
        <v>42900</v>
      </c>
      <c r="Q22" s="9">
        <f t="shared" si="43"/>
        <v>42900</v>
      </c>
      <c r="R22" s="9">
        <f t="shared" si="43"/>
        <v>42900</v>
      </c>
      <c r="S22" s="9">
        <f t="shared" si="41"/>
        <v>42900</v>
      </c>
      <c r="T22" s="9">
        <f t="shared" si="41"/>
        <v>42899</v>
      </c>
      <c r="U22" s="9">
        <f t="shared" ref="U22:BN22" si="44">T19</f>
        <v>38992</v>
      </c>
      <c r="V22" s="9">
        <f t="shared" si="44"/>
        <v>38991</v>
      </c>
      <c r="W22" s="9">
        <f t="shared" si="44"/>
        <v>37740</v>
      </c>
      <c r="X22" s="9">
        <f t="shared" si="44"/>
        <v>37740</v>
      </c>
      <c r="Y22" s="9">
        <f t="shared" si="44"/>
        <v>34918</v>
      </c>
      <c r="Z22" s="9">
        <f t="shared" si="44"/>
        <v>34917</v>
      </c>
      <c r="AA22" s="9">
        <f t="shared" si="44"/>
        <v>38645</v>
      </c>
      <c r="AB22" s="9">
        <f t="shared" si="44"/>
        <v>38644</v>
      </c>
      <c r="AC22" s="9">
        <f t="shared" si="44"/>
        <v>38644</v>
      </c>
      <c r="AD22" s="9">
        <f t="shared" si="44"/>
        <v>38644</v>
      </c>
      <c r="AE22" s="9">
        <f t="shared" si="44"/>
        <v>38644</v>
      </c>
      <c r="AF22" s="9">
        <f t="shared" si="44"/>
        <v>58776</v>
      </c>
      <c r="AG22" s="9">
        <f t="shared" si="44"/>
        <v>58776</v>
      </c>
      <c r="AH22" s="9">
        <f t="shared" si="44"/>
        <v>58776</v>
      </c>
      <c r="AI22" s="9">
        <f t="shared" si="44"/>
        <v>58777</v>
      </c>
      <c r="AJ22" s="9">
        <f t="shared" si="44"/>
        <v>58777</v>
      </c>
      <c r="AK22" s="9">
        <f t="shared" si="44"/>
        <v>69875</v>
      </c>
      <c r="AL22" s="9">
        <f t="shared" si="44"/>
        <v>69875</v>
      </c>
      <c r="AM22" s="9">
        <f t="shared" si="44"/>
        <v>69875</v>
      </c>
      <c r="AN22" s="9">
        <f t="shared" si="44"/>
        <v>69875</v>
      </c>
      <c r="AO22" s="9">
        <f t="shared" si="44"/>
        <v>69875</v>
      </c>
      <c r="AP22" s="9">
        <f t="shared" si="44"/>
        <v>57686</v>
      </c>
      <c r="AQ22" s="9">
        <f t="shared" si="44"/>
        <v>57685</v>
      </c>
      <c r="AR22" s="9">
        <f t="shared" si="44"/>
        <v>57685</v>
      </c>
      <c r="AS22" s="9">
        <f t="shared" si="44"/>
        <v>57685</v>
      </c>
      <c r="AT22" s="9">
        <f t="shared" si="44"/>
        <v>57685</v>
      </c>
      <c r="AU22" s="9">
        <f t="shared" si="44"/>
        <v>52721</v>
      </c>
      <c r="AV22" s="9">
        <f t="shared" si="44"/>
        <v>52720</v>
      </c>
      <c r="AW22" s="9">
        <f t="shared" si="44"/>
        <v>52720</v>
      </c>
      <c r="AX22" s="9">
        <f t="shared" si="44"/>
        <v>52720</v>
      </c>
      <c r="AY22" s="9">
        <f t="shared" si="44"/>
        <v>52720</v>
      </c>
      <c r="AZ22" s="9">
        <f t="shared" si="44"/>
        <v>47566</v>
      </c>
      <c r="BA22" s="9">
        <f t="shared" si="44"/>
        <v>47566</v>
      </c>
      <c r="BB22" s="9">
        <f t="shared" si="44"/>
        <v>47566</v>
      </c>
      <c r="BC22" s="9">
        <f t="shared" si="44"/>
        <v>47566</v>
      </c>
      <c r="BD22" s="9">
        <f t="shared" si="44"/>
        <v>47566</v>
      </c>
      <c r="BE22" s="9">
        <f t="shared" si="44"/>
        <v>49147</v>
      </c>
      <c r="BF22" s="9">
        <f t="shared" si="44"/>
        <v>49147</v>
      </c>
      <c r="BG22" s="9">
        <f t="shared" si="44"/>
        <v>49146</v>
      </c>
      <c r="BH22" s="9">
        <f t="shared" si="44"/>
        <v>49146</v>
      </c>
      <c r="BI22" s="9">
        <f t="shared" si="44"/>
        <v>49146</v>
      </c>
      <c r="BJ22" s="9">
        <f t="shared" si="44"/>
        <v>59582</v>
      </c>
      <c r="BK22" s="9">
        <f t="shared" si="44"/>
        <v>59582</v>
      </c>
      <c r="BL22" s="9">
        <f t="shared" si="44"/>
        <v>59582</v>
      </c>
      <c r="BM22" s="9">
        <f t="shared" si="44"/>
        <v>59581</v>
      </c>
      <c r="BN22" s="9">
        <f t="shared" si="44"/>
        <v>59582</v>
      </c>
      <c r="BO22" s="9">
        <f t="shared" si="32"/>
        <v>53383</v>
      </c>
      <c r="BP22" s="9">
        <f t="shared" si="32"/>
        <v>53383</v>
      </c>
      <c r="BQ22" s="9">
        <f t="shared" si="32"/>
        <v>53383</v>
      </c>
      <c r="BR22" s="9">
        <f t="shared" si="32"/>
        <v>53381</v>
      </c>
      <c r="BS22" s="9">
        <f t="shared" si="32"/>
        <v>53383</v>
      </c>
      <c r="BT22" s="9">
        <f t="shared" si="32"/>
        <v>40801</v>
      </c>
      <c r="BU22" s="9">
        <f t="shared" si="32"/>
        <v>40801</v>
      </c>
      <c r="BV22" s="9">
        <f t="shared" si="32"/>
        <v>40801</v>
      </c>
      <c r="BW22" s="9">
        <f t="shared" si="32"/>
        <v>40799</v>
      </c>
      <c r="BX22" s="9">
        <f t="shared" si="32"/>
        <v>40801</v>
      </c>
      <c r="BY22" s="9">
        <f t="shared" si="32"/>
        <v>21898</v>
      </c>
      <c r="BZ22" s="9">
        <f t="shared" si="32"/>
        <v>21896</v>
      </c>
      <c r="CA22" s="9">
        <f t="shared" si="32"/>
        <v>21896</v>
      </c>
      <c r="CB22" s="9">
        <f t="shared" ref="CB22:CH25" si="45">CA19</f>
        <v>21896</v>
      </c>
      <c r="CC22" s="9">
        <f t="shared" si="45"/>
        <v>21896</v>
      </c>
      <c r="CD22" s="9">
        <f t="shared" si="45"/>
        <v>19816</v>
      </c>
      <c r="CE22" s="9">
        <f t="shared" si="45"/>
        <v>19816</v>
      </c>
      <c r="CF22" s="9">
        <f t="shared" si="45"/>
        <v>19816</v>
      </c>
      <c r="CG22" s="9">
        <f t="shared" si="45"/>
        <v>19816</v>
      </c>
      <c r="CH22" s="9">
        <f t="shared" si="45"/>
        <v>19816</v>
      </c>
      <c r="CI22" s="9">
        <f>CI23+CI24</f>
        <v>55626</v>
      </c>
      <c r="CJ22" s="47">
        <f t="shared" ref="CJ22" si="46">SUM(B22:CI22)</f>
        <v>4041241</v>
      </c>
      <c r="CP22" s="9">
        <f t="shared" ref="CP22:CQ22" si="47">CP23+CP24</f>
        <v>2358013</v>
      </c>
      <c r="CQ22" s="9">
        <f t="shared" si="47"/>
        <v>899065</v>
      </c>
      <c r="CR22" s="46">
        <f t="shared" si="24"/>
        <v>3257078</v>
      </c>
    </row>
    <row r="23" spans="1:96" x14ac:dyDescent="0.25">
      <c r="B23" s="9">
        <f t="shared" si="37"/>
        <v>23524</v>
      </c>
      <c r="C23" s="9">
        <f t="shared" si="43"/>
        <v>23524</v>
      </c>
      <c r="D23" s="9">
        <f t="shared" si="43"/>
        <v>23524</v>
      </c>
      <c r="E23" s="9">
        <f t="shared" si="43"/>
        <v>23524</v>
      </c>
      <c r="F23" s="9">
        <f t="shared" si="43"/>
        <v>23524</v>
      </c>
      <c r="G23" s="9">
        <f t="shared" si="43"/>
        <v>23524</v>
      </c>
      <c r="H23" s="9">
        <f t="shared" si="43"/>
        <v>24623</v>
      </c>
      <c r="I23" s="9">
        <f t="shared" si="43"/>
        <v>28607</v>
      </c>
      <c r="J23" s="9">
        <f t="shared" si="43"/>
        <v>28958</v>
      </c>
      <c r="K23" s="9">
        <f t="shared" si="43"/>
        <v>28958</v>
      </c>
      <c r="L23" s="9">
        <f t="shared" si="43"/>
        <v>28958</v>
      </c>
      <c r="M23" s="9">
        <f t="shared" si="43"/>
        <v>28743</v>
      </c>
      <c r="N23" s="9">
        <f t="shared" si="43"/>
        <v>26247</v>
      </c>
      <c r="O23" s="9">
        <f t="shared" si="43"/>
        <v>22003</v>
      </c>
      <c r="P23" s="9">
        <f t="shared" si="43"/>
        <v>22003</v>
      </c>
      <c r="Q23" s="9">
        <f t="shared" si="43"/>
        <v>22003</v>
      </c>
      <c r="R23" s="9">
        <f t="shared" si="43"/>
        <v>22003</v>
      </c>
      <c r="S23" s="9">
        <f t="shared" ref="S23:CD26" si="48">R20</f>
        <v>22003</v>
      </c>
      <c r="T23" s="9">
        <f t="shared" si="48"/>
        <v>22002</v>
      </c>
      <c r="U23" s="9">
        <f t="shared" si="48"/>
        <v>20116</v>
      </c>
      <c r="V23" s="9">
        <f t="shared" si="48"/>
        <v>20116</v>
      </c>
      <c r="W23" s="9">
        <f t="shared" si="48"/>
        <v>19401</v>
      </c>
      <c r="X23" s="9">
        <f t="shared" si="48"/>
        <v>19401</v>
      </c>
      <c r="Y23" s="9">
        <f t="shared" si="48"/>
        <v>17082</v>
      </c>
      <c r="Z23" s="9">
        <f t="shared" si="48"/>
        <v>17082</v>
      </c>
      <c r="AA23" s="9">
        <f t="shared" si="48"/>
        <v>18945</v>
      </c>
      <c r="AB23" s="9">
        <f t="shared" si="48"/>
        <v>18943</v>
      </c>
      <c r="AC23" s="9">
        <f t="shared" si="48"/>
        <v>18943</v>
      </c>
      <c r="AD23" s="9">
        <f t="shared" si="48"/>
        <v>18943</v>
      </c>
      <c r="AE23" s="9">
        <f t="shared" si="48"/>
        <v>18943</v>
      </c>
      <c r="AF23" s="9">
        <f t="shared" si="48"/>
        <v>29515</v>
      </c>
      <c r="AG23" s="9">
        <f t="shared" si="48"/>
        <v>29515</v>
      </c>
      <c r="AH23" s="9">
        <f t="shared" si="48"/>
        <v>29515</v>
      </c>
      <c r="AI23" s="9">
        <f t="shared" si="48"/>
        <v>29515</v>
      </c>
      <c r="AJ23" s="9">
        <f t="shared" si="48"/>
        <v>29515</v>
      </c>
      <c r="AK23" s="9">
        <f t="shared" si="48"/>
        <v>35129</v>
      </c>
      <c r="AL23" s="9">
        <f t="shared" si="48"/>
        <v>35129</v>
      </c>
      <c r="AM23" s="9">
        <f t="shared" si="48"/>
        <v>35129</v>
      </c>
      <c r="AN23" s="9">
        <f t="shared" si="48"/>
        <v>35129</v>
      </c>
      <c r="AO23" s="9">
        <f t="shared" si="48"/>
        <v>35129</v>
      </c>
      <c r="AP23" s="9">
        <f t="shared" si="48"/>
        <v>28346</v>
      </c>
      <c r="AQ23" s="9">
        <f t="shared" si="48"/>
        <v>28346</v>
      </c>
      <c r="AR23" s="9">
        <f t="shared" si="48"/>
        <v>28346</v>
      </c>
      <c r="AS23" s="9">
        <f t="shared" si="48"/>
        <v>28346</v>
      </c>
      <c r="AT23" s="9">
        <f t="shared" si="48"/>
        <v>28346</v>
      </c>
      <c r="AU23" s="9">
        <f t="shared" si="48"/>
        <v>25284</v>
      </c>
      <c r="AV23" s="9">
        <f t="shared" si="48"/>
        <v>25282</v>
      </c>
      <c r="AW23" s="9">
        <f t="shared" si="48"/>
        <v>25282</v>
      </c>
      <c r="AX23" s="9">
        <f t="shared" si="48"/>
        <v>25282</v>
      </c>
      <c r="AY23" s="9">
        <f t="shared" si="48"/>
        <v>25282</v>
      </c>
      <c r="AZ23" s="9">
        <f t="shared" si="48"/>
        <v>22514</v>
      </c>
      <c r="BA23" s="9">
        <f t="shared" si="48"/>
        <v>22514</v>
      </c>
      <c r="BB23" s="9">
        <f t="shared" si="48"/>
        <v>22514</v>
      </c>
      <c r="BC23" s="9">
        <f t="shared" si="48"/>
        <v>22514</v>
      </c>
      <c r="BD23" s="9">
        <f t="shared" si="48"/>
        <v>22514</v>
      </c>
      <c r="BE23" s="9">
        <f t="shared" si="48"/>
        <v>22822</v>
      </c>
      <c r="BF23" s="9">
        <f t="shared" si="48"/>
        <v>22822</v>
      </c>
      <c r="BG23" s="9">
        <f t="shared" si="48"/>
        <v>22822</v>
      </c>
      <c r="BH23" s="9">
        <f t="shared" si="48"/>
        <v>22822</v>
      </c>
      <c r="BI23" s="9">
        <f t="shared" si="48"/>
        <v>22820</v>
      </c>
      <c r="BJ23" s="9">
        <f t="shared" si="48"/>
        <v>26790</v>
      </c>
      <c r="BK23" s="9">
        <f t="shared" si="48"/>
        <v>26790</v>
      </c>
      <c r="BL23" s="9">
        <f t="shared" si="48"/>
        <v>26790</v>
      </c>
      <c r="BM23" s="9">
        <f t="shared" si="48"/>
        <v>26790</v>
      </c>
      <c r="BN23" s="9">
        <f t="shared" si="48"/>
        <v>26789</v>
      </c>
      <c r="BO23" s="9">
        <f t="shared" si="48"/>
        <v>22269</v>
      </c>
      <c r="BP23" s="9">
        <f t="shared" si="48"/>
        <v>22269</v>
      </c>
      <c r="BQ23" s="9">
        <f t="shared" si="48"/>
        <v>22269</v>
      </c>
      <c r="BR23" s="9">
        <f t="shared" si="48"/>
        <v>22269</v>
      </c>
      <c r="BS23" s="9">
        <f t="shared" si="48"/>
        <v>22268</v>
      </c>
      <c r="BT23" s="9">
        <f t="shared" si="48"/>
        <v>15868</v>
      </c>
      <c r="BU23" s="9">
        <f t="shared" si="48"/>
        <v>15866</v>
      </c>
      <c r="BV23" s="9">
        <f t="shared" si="48"/>
        <v>15866</v>
      </c>
      <c r="BW23" s="9">
        <f t="shared" si="48"/>
        <v>15866</v>
      </c>
      <c r="BX23" s="9">
        <f t="shared" si="48"/>
        <v>15866</v>
      </c>
      <c r="BY23" s="9">
        <f t="shared" si="48"/>
        <v>7860</v>
      </c>
      <c r="BZ23" s="9">
        <f t="shared" si="48"/>
        <v>7860</v>
      </c>
      <c r="CA23" s="9">
        <f t="shared" si="48"/>
        <v>7860</v>
      </c>
      <c r="CB23" s="9">
        <f t="shared" si="48"/>
        <v>7860</v>
      </c>
      <c r="CC23" s="9">
        <f t="shared" si="48"/>
        <v>7860</v>
      </c>
      <c r="CD23" s="9">
        <f t="shared" si="48"/>
        <v>6094</v>
      </c>
      <c r="CE23" s="9">
        <f t="shared" si="45"/>
        <v>6094</v>
      </c>
      <c r="CF23" s="9">
        <f t="shared" si="45"/>
        <v>6094</v>
      </c>
      <c r="CG23" s="9">
        <f t="shared" si="45"/>
        <v>6094</v>
      </c>
      <c r="CH23" s="9">
        <f t="shared" si="45"/>
        <v>6092</v>
      </c>
      <c r="CI23" s="9">
        <f>ROUND(CI20*$CM$8,0)</f>
        <v>12810</v>
      </c>
      <c r="CJ23" s="47"/>
      <c r="CP23" s="9">
        <f t="shared" ref="CP23" si="49">SUM(R23:BN23)</f>
        <v>1225912</v>
      </c>
      <c r="CQ23" s="9">
        <f t="shared" ref="CQ23" si="50">SUM(BO23:CI23)</f>
        <v>273254</v>
      </c>
      <c r="CR23" s="9">
        <f t="shared" si="24"/>
        <v>1499166</v>
      </c>
    </row>
    <row r="24" spans="1:96" x14ac:dyDescent="0.25">
      <c r="B24" s="9">
        <f t="shared" si="37"/>
        <v>22501</v>
      </c>
      <c r="C24" s="9">
        <f t="shared" si="43"/>
        <v>22501</v>
      </c>
      <c r="D24" s="9">
        <f t="shared" si="43"/>
        <v>22501</v>
      </c>
      <c r="E24" s="9">
        <f t="shared" si="43"/>
        <v>22501</v>
      </c>
      <c r="F24" s="9">
        <f t="shared" si="43"/>
        <v>22501</v>
      </c>
      <c r="G24" s="9">
        <f t="shared" si="43"/>
        <v>22501</v>
      </c>
      <c r="H24" s="9">
        <f t="shared" si="43"/>
        <v>23426</v>
      </c>
      <c r="I24" s="9">
        <f t="shared" si="43"/>
        <v>26765</v>
      </c>
      <c r="J24" s="9">
        <f t="shared" si="43"/>
        <v>27434</v>
      </c>
      <c r="K24" s="9">
        <f t="shared" si="43"/>
        <v>27434</v>
      </c>
      <c r="L24" s="9">
        <f t="shared" si="43"/>
        <v>27435</v>
      </c>
      <c r="M24" s="9">
        <f t="shared" si="43"/>
        <v>26846</v>
      </c>
      <c r="N24" s="9">
        <f t="shared" si="43"/>
        <v>24880</v>
      </c>
      <c r="O24" s="9">
        <f t="shared" si="43"/>
        <v>20897</v>
      </c>
      <c r="P24" s="9">
        <f t="shared" si="43"/>
        <v>20897</v>
      </c>
      <c r="Q24" s="9">
        <f t="shared" si="43"/>
        <v>20897</v>
      </c>
      <c r="R24" s="9">
        <f t="shared" si="43"/>
        <v>20897</v>
      </c>
      <c r="S24" s="9">
        <f t="shared" si="48"/>
        <v>20897</v>
      </c>
      <c r="T24" s="9">
        <f t="shared" si="48"/>
        <v>20897</v>
      </c>
      <c r="U24" s="9">
        <f t="shared" si="48"/>
        <v>18876</v>
      </c>
      <c r="V24" s="9">
        <f t="shared" si="48"/>
        <v>18875</v>
      </c>
      <c r="W24" s="9">
        <f t="shared" si="48"/>
        <v>18339</v>
      </c>
      <c r="X24" s="9">
        <f t="shared" si="48"/>
        <v>18339</v>
      </c>
      <c r="Y24" s="9">
        <f t="shared" si="48"/>
        <v>17836</v>
      </c>
      <c r="Z24" s="9">
        <f t="shared" si="48"/>
        <v>17835</v>
      </c>
      <c r="AA24" s="9">
        <f t="shared" si="48"/>
        <v>19701</v>
      </c>
      <c r="AB24" s="9">
        <f t="shared" si="48"/>
        <v>19700</v>
      </c>
      <c r="AC24" s="9">
        <f t="shared" si="48"/>
        <v>19701</v>
      </c>
      <c r="AD24" s="9">
        <f t="shared" si="48"/>
        <v>19701</v>
      </c>
      <c r="AE24" s="9">
        <f t="shared" si="48"/>
        <v>19701</v>
      </c>
      <c r="AF24" s="9">
        <f t="shared" si="48"/>
        <v>29261</v>
      </c>
      <c r="AG24" s="9">
        <f t="shared" si="48"/>
        <v>29261</v>
      </c>
      <c r="AH24" s="9">
        <f t="shared" si="48"/>
        <v>29262</v>
      </c>
      <c r="AI24" s="9">
        <f t="shared" si="48"/>
        <v>29262</v>
      </c>
      <c r="AJ24" s="9">
        <f t="shared" si="48"/>
        <v>29261</v>
      </c>
      <c r="AK24" s="9">
        <f t="shared" si="48"/>
        <v>34746</v>
      </c>
      <c r="AL24" s="9">
        <f t="shared" si="48"/>
        <v>34746</v>
      </c>
      <c r="AM24" s="9">
        <f t="shared" si="48"/>
        <v>34746</v>
      </c>
      <c r="AN24" s="9">
        <f t="shared" si="48"/>
        <v>34746</v>
      </c>
      <c r="AO24" s="9">
        <f t="shared" si="48"/>
        <v>34746</v>
      </c>
      <c r="AP24" s="9">
        <f t="shared" si="48"/>
        <v>29340</v>
      </c>
      <c r="AQ24" s="9">
        <f t="shared" si="48"/>
        <v>29339</v>
      </c>
      <c r="AR24" s="9">
        <f t="shared" si="48"/>
        <v>29339</v>
      </c>
      <c r="AS24" s="9">
        <f t="shared" si="48"/>
        <v>29339</v>
      </c>
      <c r="AT24" s="9">
        <f t="shared" si="48"/>
        <v>29339</v>
      </c>
      <c r="AU24" s="9">
        <f t="shared" si="48"/>
        <v>27437</v>
      </c>
      <c r="AV24" s="9">
        <f t="shared" si="48"/>
        <v>27438</v>
      </c>
      <c r="AW24" s="9">
        <f t="shared" si="48"/>
        <v>27438</v>
      </c>
      <c r="AX24" s="9">
        <f t="shared" si="48"/>
        <v>27438</v>
      </c>
      <c r="AY24" s="9">
        <f t="shared" si="48"/>
        <v>27438</v>
      </c>
      <c r="AZ24" s="9">
        <f t="shared" si="48"/>
        <v>25052</v>
      </c>
      <c r="BA24" s="9">
        <f t="shared" si="48"/>
        <v>25052</v>
      </c>
      <c r="BB24" s="9">
        <f t="shared" si="48"/>
        <v>25052</v>
      </c>
      <c r="BC24" s="9">
        <f t="shared" si="48"/>
        <v>25052</v>
      </c>
      <c r="BD24" s="9">
        <f t="shared" si="48"/>
        <v>25052</v>
      </c>
      <c r="BE24" s="9">
        <f t="shared" si="48"/>
        <v>26324</v>
      </c>
      <c r="BF24" s="9">
        <f t="shared" si="48"/>
        <v>26325</v>
      </c>
      <c r="BG24" s="9">
        <f t="shared" si="48"/>
        <v>26325</v>
      </c>
      <c r="BH24" s="9">
        <f t="shared" si="48"/>
        <v>26325</v>
      </c>
      <c r="BI24" s="9">
        <f t="shared" si="48"/>
        <v>26325</v>
      </c>
      <c r="BJ24" s="9">
        <f t="shared" si="48"/>
        <v>32792</v>
      </c>
      <c r="BK24" s="9">
        <f t="shared" si="48"/>
        <v>32792</v>
      </c>
      <c r="BL24" s="9">
        <f t="shared" si="48"/>
        <v>32792</v>
      </c>
      <c r="BM24" s="9">
        <f t="shared" si="48"/>
        <v>32793</v>
      </c>
      <c r="BN24" s="9">
        <f t="shared" si="48"/>
        <v>32792</v>
      </c>
      <c r="BO24" s="9">
        <f t="shared" si="48"/>
        <v>31114</v>
      </c>
      <c r="BP24" s="9">
        <f t="shared" si="48"/>
        <v>31114</v>
      </c>
      <c r="BQ24" s="9">
        <f t="shared" si="48"/>
        <v>31114</v>
      </c>
      <c r="BR24" s="9">
        <f t="shared" si="48"/>
        <v>31113</v>
      </c>
      <c r="BS24" s="9">
        <f t="shared" si="48"/>
        <v>31114</v>
      </c>
      <c r="BT24" s="9">
        <f t="shared" si="48"/>
        <v>24934</v>
      </c>
      <c r="BU24" s="9">
        <f t="shared" si="48"/>
        <v>24934</v>
      </c>
      <c r="BV24" s="9">
        <f t="shared" si="48"/>
        <v>24934</v>
      </c>
      <c r="BW24" s="9">
        <f t="shared" si="48"/>
        <v>24935</v>
      </c>
      <c r="BX24" s="9">
        <f t="shared" si="48"/>
        <v>24934</v>
      </c>
      <c r="BY24" s="9">
        <f t="shared" si="48"/>
        <v>14038</v>
      </c>
      <c r="BZ24" s="9">
        <f t="shared" si="48"/>
        <v>14036</v>
      </c>
      <c r="CA24" s="9">
        <f t="shared" si="48"/>
        <v>14036</v>
      </c>
      <c r="CB24" s="9">
        <f t="shared" si="48"/>
        <v>14036</v>
      </c>
      <c r="CC24" s="9">
        <f t="shared" si="48"/>
        <v>14036</v>
      </c>
      <c r="CD24" s="9">
        <f t="shared" si="48"/>
        <v>13722</v>
      </c>
      <c r="CE24" s="9">
        <f t="shared" si="45"/>
        <v>13722</v>
      </c>
      <c r="CF24" s="9">
        <f t="shared" si="45"/>
        <v>13722</v>
      </c>
      <c r="CG24" s="9">
        <f t="shared" si="45"/>
        <v>13722</v>
      </c>
      <c r="CH24" s="9">
        <f t="shared" si="45"/>
        <v>13724</v>
      </c>
      <c r="CI24" s="9">
        <f>ROUND(CI21*$CM$9,0)</f>
        <v>42816</v>
      </c>
      <c r="CJ24" s="47"/>
      <c r="CP24" s="9">
        <f t="shared" ref="CP24" si="51">SUM(R24:BI24)</f>
        <v>1132101</v>
      </c>
      <c r="CQ24" s="9">
        <f t="shared" ref="CQ24" si="52">SUM(BJ24:CI24)</f>
        <v>625811</v>
      </c>
      <c r="CR24" s="9">
        <f t="shared" si="24"/>
        <v>1757912</v>
      </c>
    </row>
    <row r="25" spans="1:96" x14ac:dyDescent="0.25">
      <c r="A25" s="9">
        <v>2025</v>
      </c>
      <c r="B25" s="9">
        <f>B22</f>
        <v>46025</v>
      </c>
      <c r="C25" s="9">
        <f t="shared" si="43"/>
        <v>46025</v>
      </c>
      <c r="D25" s="9">
        <f t="shared" si="43"/>
        <v>46025</v>
      </c>
      <c r="E25" s="9">
        <f t="shared" si="43"/>
        <v>46025</v>
      </c>
      <c r="F25" s="9">
        <f t="shared" si="43"/>
        <v>46025</v>
      </c>
      <c r="G25" s="9">
        <f t="shared" si="43"/>
        <v>46025</v>
      </c>
      <c r="H25" s="9">
        <f t="shared" si="43"/>
        <v>46025</v>
      </c>
      <c r="I25" s="9">
        <f t="shared" si="43"/>
        <v>48049</v>
      </c>
      <c r="J25" s="9">
        <f t="shared" si="43"/>
        <v>55372</v>
      </c>
      <c r="K25" s="9">
        <f t="shared" si="43"/>
        <v>56392</v>
      </c>
      <c r="L25" s="9">
        <f t="shared" si="43"/>
        <v>56392</v>
      </c>
      <c r="M25" s="9">
        <f t="shared" si="43"/>
        <v>56393</v>
      </c>
      <c r="N25" s="9">
        <f t="shared" si="43"/>
        <v>55589</v>
      </c>
      <c r="O25" s="9">
        <f t="shared" si="43"/>
        <v>51127</v>
      </c>
      <c r="P25" s="9">
        <f t="shared" si="43"/>
        <v>42900</v>
      </c>
      <c r="Q25" s="9">
        <f t="shared" si="43"/>
        <v>42900</v>
      </c>
      <c r="R25" s="9">
        <f t="shared" si="43"/>
        <v>42900</v>
      </c>
      <c r="S25" s="9">
        <f t="shared" si="48"/>
        <v>42900</v>
      </c>
      <c r="T25" s="9">
        <f t="shared" si="48"/>
        <v>42900</v>
      </c>
      <c r="U25" s="9">
        <f t="shared" si="48"/>
        <v>42899</v>
      </c>
      <c r="V25" s="9">
        <f t="shared" si="48"/>
        <v>38992</v>
      </c>
      <c r="W25" s="9">
        <f t="shared" si="48"/>
        <v>38991</v>
      </c>
      <c r="X25" s="9">
        <f t="shared" si="48"/>
        <v>37740</v>
      </c>
      <c r="Y25" s="9">
        <f t="shared" si="48"/>
        <v>37740</v>
      </c>
      <c r="Z25" s="9">
        <f t="shared" si="48"/>
        <v>34918</v>
      </c>
      <c r="AA25" s="9">
        <f t="shared" si="48"/>
        <v>34917</v>
      </c>
      <c r="AB25" s="9">
        <f t="shared" si="48"/>
        <v>38645</v>
      </c>
      <c r="AC25" s="9">
        <f t="shared" si="48"/>
        <v>38644</v>
      </c>
      <c r="AD25" s="9">
        <f t="shared" si="48"/>
        <v>38644</v>
      </c>
      <c r="AE25" s="9">
        <f t="shared" si="48"/>
        <v>38644</v>
      </c>
      <c r="AF25" s="9">
        <f t="shared" si="48"/>
        <v>38644</v>
      </c>
      <c r="AG25" s="9">
        <f t="shared" si="48"/>
        <v>58776</v>
      </c>
      <c r="AH25" s="9">
        <f t="shared" si="48"/>
        <v>58776</v>
      </c>
      <c r="AI25" s="9">
        <f t="shared" si="48"/>
        <v>58776</v>
      </c>
      <c r="AJ25" s="9">
        <f t="shared" si="48"/>
        <v>58777</v>
      </c>
      <c r="AK25" s="9">
        <f t="shared" si="48"/>
        <v>58777</v>
      </c>
      <c r="AL25" s="9">
        <f t="shared" si="48"/>
        <v>69875</v>
      </c>
      <c r="AM25" s="9">
        <f t="shared" si="48"/>
        <v>69875</v>
      </c>
      <c r="AN25" s="9">
        <f t="shared" si="48"/>
        <v>69875</v>
      </c>
      <c r="AO25" s="9">
        <f t="shared" si="48"/>
        <v>69875</v>
      </c>
      <c r="AP25" s="9">
        <f t="shared" si="48"/>
        <v>69875</v>
      </c>
      <c r="AQ25" s="9">
        <f t="shared" si="48"/>
        <v>57686</v>
      </c>
      <c r="AR25" s="9">
        <f t="shared" si="48"/>
        <v>57685</v>
      </c>
      <c r="AS25" s="9">
        <f t="shared" si="48"/>
        <v>57685</v>
      </c>
      <c r="AT25" s="9">
        <f t="shared" si="48"/>
        <v>57685</v>
      </c>
      <c r="AU25" s="9">
        <f t="shared" si="48"/>
        <v>57685</v>
      </c>
      <c r="AV25" s="9">
        <f t="shared" si="48"/>
        <v>52721</v>
      </c>
      <c r="AW25" s="9">
        <f t="shared" si="48"/>
        <v>52720</v>
      </c>
      <c r="AX25" s="9">
        <f t="shared" si="48"/>
        <v>52720</v>
      </c>
      <c r="AY25" s="9">
        <f t="shared" si="48"/>
        <v>52720</v>
      </c>
      <c r="AZ25" s="9">
        <f t="shared" si="48"/>
        <v>52720</v>
      </c>
      <c r="BA25" s="9">
        <f t="shared" si="48"/>
        <v>47566</v>
      </c>
      <c r="BB25" s="9">
        <f t="shared" si="48"/>
        <v>47566</v>
      </c>
      <c r="BC25" s="9">
        <f t="shared" si="48"/>
        <v>47566</v>
      </c>
      <c r="BD25" s="9">
        <f t="shared" si="48"/>
        <v>47566</v>
      </c>
      <c r="BE25" s="9">
        <f t="shared" si="48"/>
        <v>47566</v>
      </c>
      <c r="BF25" s="9">
        <f t="shared" si="48"/>
        <v>49147</v>
      </c>
      <c r="BG25" s="9">
        <f t="shared" si="48"/>
        <v>49147</v>
      </c>
      <c r="BH25" s="9">
        <f t="shared" si="48"/>
        <v>49146</v>
      </c>
      <c r="BI25" s="9">
        <f t="shared" si="48"/>
        <v>49146</v>
      </c>
      <c r="BJ25" s="9">
        <f t="shared" si="48"/>
        <v>49146</v>
      </c>
      <c r="BK25" s="9">
        <f t="shared" si="48"/>
        <v>59582</v>
      </c>
      <c r="BL25" s="9">
        <f t="shared" si="48"/>
        <v>59582</v>
      </c>
      <c r="BM25" s="9">
        <f t="shared" si="48"/>
        <v>59582</v>
      </c>
      <c r="BN25" s="9">
        <f t="shared" si="48"/>
        <v>59581</v>
      </c>
      <c r="BO25" s="9">
        <f t="shared" si="48"/>
        <v>59582</v>
      </c>
      <c r="BP25" s="9">
        <f t="shared" si="48"/>
        <v>53383</v>
      </c>
      <c r="BQ25" s="9">
        <f t="shared" si="48"/>
        <v>53383</v>
      </c>
      <c r="BR25" s="9">
        <f t="shared" si="48"/>
        <v>53383</v>
      </c>
      <c r="BS25" s="9">
        <f t="shared" si="48"/>
        <v>53381</v>
      </c>
      <c r="BT25" s="9">
        <f t="shared" si="48"/>
        <v>53383</v>
      </c>
      <c r="BU25" s="9">
        <f t="shared" si="48"/>
        <v>40801</v>
      </c>
      <c r="BV25" s="9">
        <f t="shared" si="48"/>
        <v>40801</v>
      </c>
      <c r="BW25" s="9">
        <f t="shared" si="48"/>
        <v>40801</v>
      </c>
      <c r="BX25" s="9">
        <f t="shared" si="48"/>
        <v>40799</v>
      </c>
      <c r="BY25" s="9">
        <f t="shared" si="48"/>
        <v>40801</v>
      </c>
      <c r="BZ25" s="9">
        <f t="shared" si="48"/>
        <v>21898</v>
      </c>
      <c r="CA25" s="9">
        <f t="shared" si="48"/>
        <v>21896</v>
      </c>
      <c r="CB25" s="9">
        <f t="shared" si="48"/>
        <v>21896</v>
      </c>
      <c r="CC25" s="9">
        <f t="shared" si="48"/>
        <v>21896</v>
      </c>
      <c r="CD25" s="9">
        <f t="shared" si="48"/>
        <v>21896</v>
      </c>
      <c r="CE25" s="9">
        <f t="shared" si="45"/>
        <v>19816</v>
      </c>
      <c r="CF25" s="9">
        <f t="shared" si="45"/>
        <v>19816</v>
      </c>
      <c r="CG25" s="9">
        <f t="shared" si="45"/>
        <v>19816</v>
      </c>
      <c r="CH25" s="9">
        <f t="shared" si="45"/>
        <v>19816</v>
      </c>
      <c r="CI25" s="9">
        <f>CI26+CI27</f>
        <v>54953</v>
      </c>
      <c r="CJ25" s="47">
        <f t="shared" ref="CJ25" si="53">SUM(B25:CI25)</f>
        <v>4066777</v>
      </c>
      <c r="CP25" s="9">
        <f t="shared" ref="CP25:CQ25" si="54">CP26+CP27</f>
        <v>2347799</v>
      </c>
      <c r="CQ25" s="9">
        <f t="shared" si="54"/>
        <v>931690</v>
      </c>
      <c r="CR25" s="9">
        <f t="shared" si="24"/>
        <v>3279489</v>
      </c>
    </row>
    <row r="26" spans="1:96" x14ac:dyDescent="0.25">
      <c r="B26" s="9">
        <f t="shared" si="37"/>
        <v>23524</v>
      </c>
      <c r="C26" s="9">
        <f t="shared" si="43"/>
        <v>23524</v>
      </c>
      <c r="D26" s="9">
        <f t="shared" si="43"/>
        <v>23524</v>
      </c>
      <c r="E26" s="9">
        <f t="shared" si="43"/>
        <v>23524</v>
      </c>
      <c r="F26" s="9">
        <f t="shared" si="43"/>
        <v>23524</v>
      </c>
      <c r="G26" s="9">
        <f t="shared" si="43"/>
        <v>23524</v>
      </c>
      <c r="H26" s="9">
        <f t="shared" si="43"/>
        <v>23524</v>
      </c>
      <c r="I26" s="9">
        <f t="shared" si="43"/>
        <v>24623</v>
      </c>
      <c r="J26" s="9">
        <f t="shared" si="43"/>
        <v>28607</v>
      </c>
      <c r="K26" s="9">
        <f t="shared" si="43"/>
        <v>28958</v>
      </c>
      <c r="L26" s="9">
        <f t="shared" si="43"/>
        <v>28958</v>
      </c>
      <c r="M26" s="9">
        <f t="shared" si="43"/>
        <v>28958</v>
      </c>
      <c r="N26" s="9">
        <f t="shared" si="43"/>
        <v>28743</v>
      </c>
      <c r="O26" s="9">
        <f t="shared" si="43"/>
        <v>26247</v>
      </c>
      <c r="P26" s="9">
        <f t="shared" si="43"/>
        <v>22003</v>
      </c>
      <c r="Q26" s="9">
        <f t="shared" si="43"/>
        <v>22003</v>
      </c>
      <c r="R26" s="9">
        <f t="shared" si="43"/>
        <v>22003</v>
      </c>
      <c r="S26" s="9">
        <f t="shared" si="48"/>
        <v>22003</v>
      </c>
      <c r="T26" s="9">
        <f t="shared" si="48"/>
        <v>22003</v>
      </c>
      <c r="U26" s="9">
        <f t="shared" si="48"/>
        <v>22002</v>
      </c>
      <c r="V26" s="9">
        <f t="shared" si="48"/>
        <v>20116</v>
      </c>
      <c r="W26" s="9">
        <f t="shared" si="48"/>
        <v>20116</v>
      </c>
      <c r="X26" s="9">
        <f t="shared" si="48"/>
        <v>19401</v>
      </c>
      <c r="Y26" s="9">
        <f t="shared" si="48"/>
        <v>19401</v>
      </c>
      <c r="Z26" s="9">
        <f t="shared" si="48"/>
        <v>17082</v>
      </c>
      <c r="AA26" s="9">
        <f t="shared" si="48"/>
        <v>17082</v>
      </c>
      <c r="AB26" s="9">
        <f t="shared" si="48"/>
        <v>18945</v>
      </c>
      <c r="AC26" s="9">
        <f t="shared" si="48"/>
        <v>18943</v>
      </c>
      <c r="AD26" s="9">
        <f t="shared" si="48"/>
        <v>18943</v>
      </c>
      <c r="AE26" s="9">
        <f t="shared" si="48"/>
        <v>18943</v>
      </c>
      <c r="AF26" s="9">
        <f t="shared" si="48"/>
        <v>18943</v>
      </c>
      <c r="AG26" s="9">
        <f t="shared" si="48"/>
        <v>29515</v>
      </c>
      <c r="AH26" s="9">
        <f t="shared" si="48"/>
        <v>29515</v>
      </c>
      <c r="AI26" s="9">
        <f t="shared" si="48"/>
        <v>29515</v>
      </c>
      <c r="AJ26" s="9">
        <f t="shared" si="48"/>
        <v>29515</v>
      </c>
      <c r="AK26" s="9">
        <f t="shared" si="48"/>
        <v>29515</v>
      </c>
      <c r="AL26" s="9">
        <f t="shared" si="48"/>
        <v>35129</v>
      </c>
      <c r="AM26" s="9">
        <f t="shared" si="48"/>
        <v>35129</v>
      </c>
      <c r="AN26" s="9">
        <f t="shared" si="48"/>
        <v>35129</v>
      </c>
      <c r="AO26" s="9">
        <f t="shared" si="48"/>
        <v>35129</v>
      </c>
      <c r="AP26" s="9">
        <f t="shared" si="48"/>
        <v>35129</v>
      </c>
      <c r="AQ26" s="9">
        <f t="shared" si="48"/>
        <v>28346</v>
      </c>
      <c r="AR26" s="9">
        <f t="shared" si="48"/>
        <v>28346</v>
      </c>
      <c r="AS26" s="9">
        <f t="shared" si="48"/>
        <v>28346</v>
      </c>
      <c r="AT26" s="9">
        <f t="shared" si="48"/>
        <v>28346</v>
      </c>
      <c r="AU26" s="9">
        <f t="shared" si="48"/>
        <v>28346</v>
      </c>
      <c r="AV26" s="9">
        <f t="shared" si="48"/>
        <v>25284</v>
      </c>
      <c r="AW26" s="9">
        <f t="shared" si="48"/>
        <v>25282</v>
      </c>
      <c r="AX26" s="9">
        <f t="shared" si="48"/>
        <v>25282</v>
      </c>
      <c r="AY26" s="9">
        <f t="shared" si="48"/>
        <v>25282</v>
      </c>
      <c r="AZ26" s="9">
        <f t="shared" si="48"/>
        <v>25282</v>
      </c>
      <c r="BA26" s="9">
        <f t="shared" si="48"/>
        <v>22514</v>
      </c>
      <c r="BB26" s="9">
        <f t="shared" si="48"/>
        <v>22514</v>
      </c>
      <c r="BC26" s="9">
        <f t="shared" si="48"/>
        <v>22514</v>
      </c>
      <c r="BD26" s="9">
        <f t="shared" si="48"/>
        <v>22514</v>
      </c>
      <c r="BE26" s="9">
        <f t="shared" si="48"/>
        <v>22514</v>
      </c>
      <c r="BF26" s="9">
        <f t="shared" si="48"/>
        <v>22822</v>
      </c>
      <c r="BG26" s="9">
        <f t="shared" si="48"/>
        <v>22822</v>
      </c>
      <c r="BH26" s="9">
        <f t="shared" si="48"/>
        <v>22822</v>
      </c>
      <c r="BI26" s="9">
        <f t="shared" si="48"/>
        <v>22822</v>
      </c>
      <c r="BJ26" s="9">
        <f t="shared" si="48"/>
        <v>22820</v>
      </c>
      <c r="BK26" s="9">
        <f t="shared" si="48"/>
        <v>26790</v>
      </c>
      <c r="BL26" s="9">
        <f t="shared" si="48"/>
        <v>26790</v>
      </c>
      <c r="BM26" s="9">
        <f t="shared" si="48"/>
        <v>26790</v>
      </c>
      <c r="BN26" s="9">
        <f t="shared" si="48"/>
        <v>26790</v>
      </c>
      <c r="BO26" s="9">
        <f t="shared" si="48"/>
        <v>26789</v>
      </c>
      <c r="BP26" s="9">
        <f t="shared" si="48"/>
        <v>22269</v>
      </c>
      <c r="BQ26" s="9">
        <f t="shared" si="48"/>
        <v>22269</v>
      </c>
      <c r="BR26" s="9">
        <f t="shared" si="48"/>
        <v>22269</v>
      </c>
      <c r="BS26" s="9">
        <f t="shared" si="48"/>
        <v>22269</v>
      </c>
      <c r="BT26" s="9">
        <f t="shared" si="48"/>
        <v>22268</v>
      </c>
      <c r="BU26" s="9">
        <f t="shared" si="48"/>
        <v>15868</v>
      </c>
      <c r="BV26" s="9">
        <f t="shared" si="48"/>
        <v>15866</v>
      </c>
      <c r="BW26" s="9">
        <f t="shared" si="48"/>
        <v>15866</v>
      </c>
      <c r="BX26" s="9">
        <f t="shared" si="48"/>
        <v>15866</v>
      </c>
      <c r="BY26" s="9">
        <f t="shared" si="48"/>
        <v>15866</v>
      </c>
      <c r="BZ26" s="9">
        <f t="shared" si="48"/>
        <v>7860</v>
      </c>
      <c r="CA26" s="9">
        <f t="shared" si="48"/>
        <v>7860</v>
      </c>
      <c r="CB26" s="9">
        <f t="shared" si="48"/>
        <v>7860</v>
      </c>
      <c r="CC26" s="9">
        <f t="shared" si="48"/>
        <v>7860</v>
      </c>
      <c r="CD26" s="9">
        <f t="shared" ref="CD26:CH29" si="55">CC23</f>
        <v>7860</v>
      </c>
      <c r="CE26" s="9">
        <f t="shared" si="55"/>
        <v>6094</v>
      </c>
      <c r="CF26" s="9">
        <f t="shared" si="55"/>
        <v>6094</v>
      </c>
      <c r="CG26" s="9">
        <f t="shared" si="55"/>
        <v>6094</v>
      </c>
      <c r="CH26" s="9">
        <f t="shared" si="55"/>
        <v>6094</v>
      </c>
      <c r="CI26" s="9">
        <f>ROUND(CI23*$CM$8,0)</f>
        <v>12780</v>
      </c>
      <c r="CJ26" s="47"/>
      <c r="CP26" s="9">
        <f t="shared" ref="CP26" si="56">SUM(R26:BN26)</f>
        <v>1221126</v>
      </c>
      <c r="CQ26" s="9">
        <f t="shared" ref="CQ26" si="57">SUM(BO26:CI26)</f>
        <v>293921</v>
      </c>
      <c r="CR26" s="9">
        <f t="shared" si="24"/>
        <v>1515047</v>
      </c>
    </row>
    <row r="27" spans="1:96" x14ac:dyDescent="0.25">
      <c r="B27" s="9">
        <f t="shared" si="37"/>
        <v>22501</v>
      </c>
      <c r="C27" s="9">
        <f t="shared" si="43"/>
        <v>22501</v>
      </c>
      <c r="D27" s="9">
        <f t="shared" si="43"/>
        <v>22501</v>
      </c>
      <c r="E27" s="9">
        <f t="shared" si="43"/>
        <v>22501</v>
      </c>
      <c r="F27" s="9">
        <f t="shared" si="43"/>
        <v>22501</v>
      </c>
      <c r="G27" s="9">
        <f t="shared" si="43"/>
        <v>22501</v>
      </c>
      <c r="H27" s="9">
        <f t="shared" si="43"/>
        <v>22501</v>
      </c>
      <c r="I27" s="9">
        <f t="shared" si="43"/>
        <v>23426</v>
      </c>
      <c r="J27" s="9">
        <f t="shared" si="43"/>
        <v>26765</v>
      </c>
      <c r="K27" s="9">
        <f t="shared" si="43"/>
        <v>27434</v>
      </c>
      <c r="L27" s="9">
        <f t="shared" si="43"/>
        <v>27434</v>
      </c>
      <c r="M27" s="9">
        <f t="shared" si="43"/>
        <v>27435</v>
      </c>
      <c r="N27" s="9">
        <f t="shared" si="43"/>
        <v>26846</v>
      </c>
      <c r="O27" s="9">
        <f t="shared" si="43"/>
        <v>24880</v>
      </c>
      <c r="P27" s="9">
        <f t="shared" si="43"/>
        <v>20897</v>
      </c>
      <c r="Q27" s="9">
        <f t="shared" si="43"/>
        <v>20897</v>
      </c>
      <c r="R27" s="9">
        <f t="shared" si="43"/>
        <v>20897</v>
      </c>
      <c r="S27" s="9">
        <f t="shared" ref="S27:CD30" si="58">R24</f>
        <v>20897</v>
      </c>
      <c r="T27" s="9">
        <f t="shared" si="58"/>
        <v>20897</v>
      </c>
      <c r="U27" s="9">
        <f t="shared" si="58"/>
        <v>20897</v>
      </c>
      <c r="V27" s="9">
        <f t="shared" si="58"/>
        <v>18876</v>
      </c>
      <c r="W27" s="9">
        <f t="shared" si="58"/>
        <v>18875</v>
      </c>
      <c r="X27" s="9">
        <f t="shared" si="58"/>
        <v>18339</v>
      </c>
      <c r="Y27" s="9">
        <f t="shared" si="58"/>
        <v>18339</v>
      </c>
      <c r="Z27" s="9">
        <f t="shared" si="58"/>
        <v>17836</v>
      </c>
      <c r="AA27" s="9">
        <f t="shared" si="58"/>
        <v>17835</v>
      </c>
      <c r="AB27" s="9">
        <f t="shared" si="58"/>
        <v>19701</v>
      </c>
      <c r="AC27" s="9">
        <f t="shared" si="58"/>
        <v>19700</v>
      </c>
      <c r="AD27" s="9">
        <f t="shared" si="58"/>
        <v>19701</v>
      </c>
      <c r="AE27" s="9">
        <f t="shared" si="58"/>
        <v>19701</v>
      </c>
      <c r="AF27" s="9">
        <f t="shared" si="58"/>
        <v>19701</v>
      </c>
      <c r="AG27" s="9">
        <f t="shared" si="58"/>
        <v>29261</v>
      </c>
      <c r="AH27" s="9">
        <f t="shared" si="58"/>
        <v>29261</v>
      </c>
      <c r="AI27" s="9">
        <f t="shared" si="58"/>
        <v>29262</v>
      </c>
      <c r="AJ27" s="9">
        <f t="shared" si="58"/>
        <v>29262</v>
      </c>
      <c r="AK27" s="9">
        <f t="shared" si="58"/>
        <v>29261</v>
      </c>
      <c r="AL27" s="9">
        <f t="shared" si="58"/>
        <v>34746</v>
      </c>
      <c r="AM27" s="9">
        <f t="shared" si="58"/>
        <v>34746</v>
      </c>
      <c r="AN27" s="9">
        <f t="shared" si="58"/>
        <v>34746</v>
      </c>
      <c r="AO27" s="9">
        <f t="shared" si="58"/>
        <v>34746</v>
      </c>
      <c r="AP27" s="9">
        <f t="shared" si="58"/>
        <v>34746</v>
      </c>
      <c r="AQ27" s="9">
        <f t="shared" si="58"/>
        <v>29340</v>
      </c>
      <c r="AR27" s="9">
        <f t="shared" si="58"/>
        <v>29339</v>
      </c>
      <c r="AS27" s="9">
        <f t="shared" si="58"/>
        <v>29339</v>
      </c>
      <c r="AT27" s="9">
        <f t="shared" si="58"/>
        <v>29339</v>
      </c>
      <c r="AU27" s="9">
        <f t="shared" si="58"/>
        <v>29339</v>
      </c>
      <c r="AV27" s="9">
        <f t="shared" si="58"/>
        <v>27437</v>
      </c>
      <c r="AW27" s="9">
        <f t="shared" si="58"/>
        <v>27438</v>
      </c>
      <c r="AX27" s="9">
        <f t="shared" si="58"/>
        <v>27438</v>
      </c>
      <c r="AY27" s="9">
        <f t="shared" si="58"/>
        <v>27438</v>
      </c>
      <c r="AZ27" s="9">
        <f t="shared" si="58"/>
        <v>27438</v>
      </c>
      <c r="BA27" s="9">
        <f t="shared" si="58"/>
        <v>25052</v>
      </c>
      <c r="BB27" s="9">
        <f t="shared" si="58"/>
        <v>25052</v>
      </c>
      <c r="BC27" s="9">
        <f t="shared" si="58"/>
        <v>25052</v>
      </c>
      <c r="BD27" s="9">
        <f t="shared" si="58"/>
        <v>25052</v>
      </c>
      <c r="BE27" s="9">
        <f t="shared" si="58"/>
        <v>25052</v>
      </c>
      <c r="BF27" s="9">
        <f t="shared" si="58"/>
        <v>26324</v>
      </c>
      <c r="BG27" s="9">
        <f t="shared" si="58"/>
        <v>26325</v>
      </c>
      <c r="BH27" s="9">
        <f t="shared" si="58"/>
        <v>26325</v>
      </c>
      <c r="BI27" s="9">
        <f t="shared" si="58"/>
        <v>26325</v>
      </c>
      <c r="BJ27" s="9">
        <f t="shared" si="58"/>
        <v>26325</v>
      </c>
      <c r="BK27" s="9">
        <f t="shared" si="58"/>
        <v>32792</v>
      </c>
      <c r="BL27" s="9">
        <f t="shared" si="58"/>
        <v>32792</v>
      </c>
      <c r="BM27" s="9">
        <f t="shared" si="58"/>
        <v>32792</v>
      </c>
      <c r="BN27" s="9">
        <f t="shared" si="58"/>
        <v>32793</v>
      </c>
      <c r="BO27" s="9">
        <f t="shared" si="58"/>
        <v>32792</v>
      </c>
      <c r="BP27" s="9">
        <f t="shared" si="58"/>
        <v>31114</v>
      </c>
      <c r="BQ27" s="9">
        <f t="shared" si="58"/>
        <v>31114</v>
      </c>
      <c r="BR27" s="9">
        <f t="shared" si="58"/>
        <v>31114</v>
      </c>
      <c r="BS27" s="9">
        <f t="shared" si="58"/>
        <v>31113</v>
      </c>
      <c r="BT27" s="9">
        <f t="shared" si="58"/>
        <v>31114</v>
      </c>
      <c r="BU27" s="9">
        <f t="shared" si="58"/>
        <v>24934</v>
      </c>
      <c r="BV27" s="9">
        <f t="shared" si="58"/>
        <v>24934</v>
      </c>
      <c r="BW27" s="9">
        <f t="shared" si="58"/>
        <v>24934</v>
      </c>
      <c r="BX27" s="9">
        <f t="shared" si="58"/>
        <v>24935</v>
      </c>
      <c r="BY27" s="9">
        <f t="shared" si="58"/>
        <v>24934</v>
      </c>
      <c r="BZ27" s="9">
        <f t="shared" si="58"/>
        <v>14038</v>
      </c>
      <c r="CA27" s="9">
        <f t="shared" si="58"/>
        <v>14036</v>
      </c>
      <c r="CB27" s="9">
        <f t="shared" si="58"/>
        <v>14036</v>
      </c>
      <c r="CC27" s="9">
        <f t="shared" si="58"/>
        <v>14036</v>
      </c>
      <c r="CD27" s="9">
        <f t="shared" si="58"/>
        <v>14036</v>
      </c>
      <c r="CE27" s="9">
        <f t="shared" si="55"/>
        <v>13722</v>
      </c>
      <c r="CF27" s="9">
        <f t="shared" si="55"/>
        <v>13722</v>
      </c>
      <c r="CG27" s="9">
        <f t="shared" si="55"/>
        <v>13722</v>
      </c>
      <c r="CH27" s="9">
        <f t="shared" si="55"/>
        <v>13722</v>
      </c>
      <c r="CI27" s="9">
        <f>ROUND(CI24*$CM$9,0)</f>
        <v>42173</v>
      </c>
      <c r="CJ27" s="47"/>
      <c r="CP27" s="9">
        <f t="shared" ref="CP27" si="59">SUM(R27:BI27)</f>
        <v>1126673</v>
      </c>
      <c r="CQ27" s="9">
        <f t="shared" ref="CQ27" si="60">SUM(BJ27:CI27)</f>
        <v>637769</v>
      </c>
      <c r="CR27" s="9">
        <f t="shared" si="24"/>
        <v>1764442</v>
      </c>
    </row>
    <row r="28" spans="1:96" x14ac:dyDescent="0.25">
      <c r="A28" s="9">
        <v>2026</v>
      </c>
      <c r="B28" s="9">
        <f>B25</f>
        <v>46025</v>
      </c>
      <c r="C28" s="9">
        <f t="shared" si="43"/>
        <v>46025</v>
      </c>
      <c r="D28" s="9">
        <f t="shared" si="43"/>
        <v>46025</v>
      </c>
      <c r="E28" s="9">
        <f t="shared" si="43"/>
        <v>46025</v>
      </c>
      <c r="F28" s="9">
        <f t="shared" si="43"/>
        <v>46025</v>
      </c>
      <c r="G28" s="9">
        <f t="shared" si="43"/>
        <v>46025</v>
      </c>
      <c r="H28" s="9">
        <f t="shared" si="43"/>
        <v>46025</v>
      </c>
      <c r="I28" s="9">
        <f t="shared" si="43"/>
        <v>46025</v>
      </c>
      <c r="J28" s="9">
        <f t="shared" si="43"/>
        <v>48049</v>
      </c>
      <c r="K28" s="9">
        <f t="shared" si="43"/>
        <v>55372</v>
      </c>
      <c r="L28" s="9">
        <f t="shared" si="43"/>
        <v>56392</v>
      </c>
      <c r="M28" s="9">
        <f t="shared" si="43"/>
        <v>56392</v>
      </c>
      <c r="N28" s="9">
        <f t="shared" si="43"/>
        <v>56393</v>
      </c>
      <c r="O28" s="9">
        <f t="shared" si="43"/>
        <v>55589</v>
      </c>
      <c r="P28" s="9">
        <f t="shared" si="43"/>
        <v>51127</v>
      </c>
      <c r="Q28" s="9">
        <f t="shared" si="43"/>
        <v>42900</v>
      </c>
      <c r="R28" s="9">
        <f t="shared" si="43"/>
        <v>42900</v>
      </c>
      <c r="S28" s="9">
        <f t="shared" si="58"/>
        <v>42900</v>
      </c>
      <c r="T28" s="9">
        <f t="shared" si="58"/>
        <v>42900</v>
      </c>
      <c r="U28" s="9">
        <f t="shared" si="58"/>
        <v>42900</v>
      </c>
      <c r="V28" s="9">
        <f t="shared" si="58"/>
        <v>42899</v>
      </c>
      <c r="W28" s="9">
        <f t="shared" si="58"/>
        <v>38992</v>
      </c>
      <c r="X28" s="9">
        <f t="shared" si="58"/>
        <v>38991</v>
      </c>
      <c r="Y28" s="9">
        <f t="shared" si="58"/>
        <v>37740</v>
      </c>
      <c r="Z28" s="9">
        <f t="shared" si="58"/>
        <v>37740</v>
      </c>
      <c r="AA28" s="9">
        <f t="shared" si="58"/>
        <v>34918</v>
      </c>
      <c r="AB28" s="9">
        <f t="shared" si="58"/>
        <v>34917</v>
      </c>
      <c r="AC28" s="9">
        <f t="shared" si="58"/>
        <v>38645</v>
      </c>
      <c r="AD28" s="9">
        <f t="shared" si="58"/>
        <v>38644</v>
      </c>
      <c r="AE28" s="9">
        <f t="shared" si="58"/>
        <v>38644</v>
      </c>
      <c r="AF28" s="9">
        <f t="shared" si="58"/>
        <v>38644</v>
      </c>
      <c r="AG28" s="9">
        <f t="shared" si="58"/>
        <v>38644</v>
      </c>
      <c r="AH28" s="9">
        <f t="shared" si="58"/>
        <v>58776</v>
      </c>
      <c r="AI28" s="9">
        <f t="shared" si="58"/>
        <v>58776</v>
      </c>
      <c r="AJ28" s="9">
        <f t="shared" si="58"/>
        <v>58776</v>
      </c>
      <c r="AK28" s="9">
        <f t="shared" si="58"/>
        <v>58777</v>
      </c>
      <c r="AL28" s="9">
        <f t="shared" si="58"/>
        <v>58777</v>
      </c>
      <c r="AM28" s="9">
        <f t="shared" si="58"/>
        <v>69875</v>
      </c>
      <c r="AN28" s="9">
        <f t="shared" si="58"/>
        <v>69875</v>
      </c>
      <c r="AO28" s="9">
        <f t="shared" si="58"/>
        <v>69875</v>
      </c>
      <c r="AP28" s="9">
        <f t="shared" si="58"/>
        <v>69875</v>
      </c>
      <c r="AQ28" s="9">
        <f t="shared" si="58"/>
        <v>69875</v>
      </c>
      <c r="AR28" s="9">
        <f t="shared" si="58"/>
        <v>57686</v>
      </c>
      <c r="AS28" s="9">
        <f t="shared" si="58"/>
        <v>57685</v>
      </c>
      <c r="AT28" s="9">
        <f t="shared" si="58"/>
        <v>57685</v>
      </c>
      <c r="AU28" s="9">
        <f t="shared" si="58"/>
        <v>57685</v>
      </c>
      <c r="AV28" s="9">
        <f t="shared" si="58"/>
        <v>57685</v>
      </c>
      <c r="AW28" s="9">
        <f t="shared" si="58"/>
        <v>52721</v>
      </c>
      <c r="AX28" s="9">
        <f t="shared" si="58"/>
        <v>52720</v>
      </c>
      <c r="AY28" s="9">
        <f t="shared" si="58"/>
        <v>52720</v>
      </c>
      <c r="AZ28" s="9">
        <f t="shared" si="58"/>
        <v>52720</v>
      </c>
      <c r="BA28" s="9">
        <f t="shared" si="58"/>
        <v>52720</v>
      </c>
      <c r="BB28" s="9">
        <f t="shared" si="58"/>
        <v>47566</v>
      </c>
      <c r="BC28" s="9">
        <f t="shared" si="58"/>
        <v>47566</v>
      </c>
      <c r="BD28" s="9">
        <f t="shared" si="58"/>
        <v>47566</v>
      </c>
      <c r="BE28" s="9">
        <f t="shared" si="58"/>
        <v>47566</v>
      </c>
      <c r="BF28" s="9">
        <f t="shared" si="58"/>
        <v>47566</v>
      </c>
      <c r="BG28" s="9">
        <f t="shared" si="58"/>
        <v>49147</v>
      </c>
      <c r="BH28" s="9">
        <f t="shared" si="58"/>
        <v>49147</v>
      </c>
      <c r="BI28" s="9">
        <f t="shared" si="58"/>
        <v>49146</v>
      </c>
      <c r="BJ28" s="9">
        <f t="shared" si="58"/>
        <v>49146</v>
      </c>
      <c r="BK28" s="9">
        <f t="shared" si="58"/>
        <v>49146</v>
      </c>
      <c r="BL28" s="9">
        <f t="shared" si="58"/>
        <v>59582</v>
      </c>
      <c r="BM28" s="9">
        <f t="shared" si="58"/>
        <v>59582</v>
      </c>
      <c r="BN28" s="9">
        <f t="shared" si="58"/>
        <v>59582</v>
      </c>
      <c r="BO28" s="9">
        <f t="shared" si="58"/>
        <v>59581</v>
      </c>
      <c r="BP28" s="9">
        <f t="shared" si="58"/>
        <v>59582</v>
      </c>
      <c r="BQ28" s="9">
        <f t="shared" si="58"/>
        <v>53383</v>
      </c>
      <c r="BR28" s="9">
        <f t="shared" si="58"/>
        <v>53383</v>
      </c>
      <c r="BS28" s="9">
        <f t="shared" si="58"/>
        <v>53383</v>
      </c>
      <c r="BT28" s="9">
        <f t="shared" si="58"/>
        <v>53381</v>
      </c>
      <c r="BU28" s="9">
        <f t="shared" si="58"/>
        <v>53383</v>
      </c>
      <c r="BV28" s="9">
        <f t="shared" si="58"/>
        <v>40801</v>
      </c>
      <c r="BW28" s="9">
        <f t="shared" si="58"/>
        <v>40801</v>
      </c>
      <c r="BX28" s="9">
        <f t="shared" si="58"/>
        <v>40801</v>
      </c>
      <c r="BY28" s="9">
        <f t="shared" si="58"/>
        <v>40799</v>
      </c>
      <c r="BZ28" s="9">
        <f t="shared" si="58"/>
        <v>40801</v>
      </c>
      <c r="CA28" s="9">
        <f t="shared" si="58"/>
        <v>21898</v>
      </c>
      <c r="CB28" s="9">
        <f t="shared" si="58"/>
        <v>21896</v>
      </c>
      <c r="CC28" s="9">
        <f t="shared" si="58"/>
        <v>21896</v>
      </c>
      <c r="CD28" s="9">
        <f t="shared" si="58"/>
        <v>21896</v>
      </c>
      <c r="CE28" s="9">
        <f t="shared" si="55"/>
        <v>21896</v>
      </c>
      <c r="CF28" s="9">
        <f t="shared" si="55"/>
        <v>19816</v>
      </c>
      <c r="CG28" s="9">
        <f t="shared" si="55"/>
        <v>19816</v>
      </c>
      <c r="CH28" s="9">
        <f t="shared" si="55"/>
        <v>19816</v>
      </c>
      <c r="CI28" s="9">
        <f>CI29+CI30</f>
        <v>54290</v>
      </c>
      <c r="CJ28" s="47">
        <f t="shared" ref="CJ28" si="61">SUM(B28:CI28)</f>
        <v>4092323</v>
      </c>
      <c r="CP28" s="9">
        <f t="shared" ref="CP28:CQ28" si="62">CP29+CP30</f>
        <v>2337584</v>
      </c>
      <c r="CQ28" s="9">
        <f t="shared" si="62"/>
        <v>964326</v>
      </c>
      <c r="CR28" s="9">
        <f t="shared" si="24"/>
        <v>3301910</v>
      </c>
    </row>
    <row r="29" spans="1:96" x14ac:dyDescent="0.25">
      <c r="B29" s="9">
        <f t="shared" si="37"/>
        <v>23524</v>
      </c>
      <c r="C29" s="9">
        <f t="shared" si="43"/>
        <v>23524</v>
      </c>
      <c r="D29" s="9">
        <f t="shared" si="43"/>
        <v>23524</v>
      </c>
      <c r="E29" s="9">
        <f t="shared" si="43"/>
        <v>23524</v>
      </c>
      <c r="F29" s="9">
        <f t="shared" si="43"/>
        <v>23524</v>
      </c>
      <c r="G29" s="9">
        <f t="shared" si="43"/>
        <v>23524</v>
      </c>
      <c r="H29" s="9">
        <f t="shared" si="43"/>
        <v>23524</v>
      </c>
      <c r="I29" s="9">
        <f t="shared" si="43"/>
        <v>23524</v>
      </c>
      <c r="J29" s="9">
        <f t="shared" si="43"/>
        <v>24623</v>
      </c>
      <c r="K29" s="9">
        <f t="shared" si="43"/>
        <v>28607</v>
      </c>
      <c r="L29" s="9">
        <f t="shared" si="43"/>
        <v>28958</v>
      </c>
      <c r="M29" s="9">
        <f t="shared" si="43"/>
        <v>28958</v>
      </c>
      <c r="N29" s="9">
        <f t="shared" si="43"/>
        <v>28958</v>
      </c>
      <c r="O29" s="9">
        <f t="shared" si="43"/>
        <v>28743</v>
      </c>
      <c r="P29" s="9">
        <f t="shared" si="43"/>
        <v>26247</v>
      </c>
      <c r="Q29" s="9">
        <f t="shared" si="43"/>
        <v>22003</v>
      </c>
      <c r="R29" s="9">
        <f t="shared" si="43"/>
        <v>22003</v>
      </c>
      <c r="S29" s="9">
        <f t="shared" si="58"/>
        <v>22003</v>
      </c>
      <c r="T29" s="9">
        <f t="shared" si="58"/>
        <v>22003</v>
      </c>
      <c r="U29" s="9">
        <f t="shared" si="58"/>
        <v>22003</v>
      </c>
      <c r="V29" s="9">
        <f t="shared" si="58"/>
        <v>22002</v>
      </c>
      <c r="W29" s="9">
        <f t="shared" si="58"/>
        <v>20116</v>
      </c>
      <c r="X29" s="9">
        <f t="shared" si="58"/>
        <v>20116</v>
      </c>
      <c r="Y29" s="9">
        <f t="shared" si="58"/>
        <v>19401</v>
      </c>
      <c r="Z29" s="9">
        <f t="shared" si="58"/>
        <v>19401</v>
      </c>
      <c r="AA29" s="9">
        <f t="shared" si="58"/>
        <v>17082</v>
      </c>
      <c r="AB29" s="9">
        <f t="shared" si="58"/>
        <v>17082</v>
      </c>
      <c r="AC29" s="9">
        <f t="shared" si="58"/>
        <v>18945</v>
      </c>
      <c r="AD29" s="9">
        <f t="shared" si="58"/>
        <v>18943</v>
      </c>
      <c r="AE29" s="9">
        <f t="shared" si="58"/>
        <v>18943</v>
      </c>
      <c r="AF29" s="9">
        <f t="shared" si="58"/>
        <v>18943</v>
      </c>
      <c r="AG29" s="9">
        <f t="shared" si="58"/>
        <v>18943</v>
      </c>
      <c r="AH29" s="9">
        <f t="shared" si="58"/>
        <v>29515</v>
      </c>
      <c r="AI29" s="9">
        <f t="shared" si="58"/>
        <v>29515</v>
      </c>
      <c r="AJ29" s="9">
        <f t="shared" si="58"/>
        <v>29515</v>
      </c>
      <c r="AK29" s="9">
        <f t="shared" si="58"/>
        <v>29515</v>
      </c>
      <c r="AL29" s="9">
        <f t="shared" si="58"/>
        <v>29515</v>
      </c>
      <c r="AM29" s="9">
        <f t="shared" si="58"/>
        <v>35129</v>
      </c>
      <c r="AN29" s="9">
        <f t="shared" si="58"/>
        <v>35129</v>
      </c>
      <c r="AO29" s="9">
        <f t="shared" si="58"/>
        <v>35129</v>
      </c>
      <c r="AP29" s="9">
        <f t="shared" si="58"/>
        <v>35129</v>
      </c>
      <c r="AQ29" s="9">
        <f t="shared" si="58"/>
        <v>35129</v>
      </c>
      <c r="AR29" s="9">
        <f t="shared" si="58"/>
        <v>28346</v>
      </c>
      <c r="AS29" s="9">
        <f t="shared" si="58"/>
        <v>28346</v>
      </c>
      <c r="AT29" s="9">
        <f t="shared" si="58"/>
        <v>28346</v>
      </c>
      <c r="AU29" s="9">
        <f t="shared" si="58"/>
        <v>28346</v>
      </c>
      <c r="AV29" s="9">
        <f t="shared" si="58"/>
        <v>28346</v>
      </c>
      <c r="AW29" s="9">
        <f t="shared" si="58"/>
        <v>25284</v>
      </c>
      <c r="AX29" s="9">
        <f t="shared" si="58"/>
        <v>25282</v>
      </c>
      <c r="AY29" s="9">
        <f t="shared" si="58"/>
        <v>25282</v>
      </c>
      <c r="AZ29" s="9">
        <f t="shared" si="58"/>
        <v>25282</v>
      </c>
      <c r="BA29" s="9">
        <f t="shared" si="58"/>
        <v>25282</v>
      </c>
      <c r="BB29" s="9">
        <f t="shared" si="58"/>
        <v>22514</v>
      </c>
      <c r="BC29" s="9">
        <f t="shared" si="58"/>
        <v>22514</v>
      </c>
      <c r="BD29" s="9">
        <f t="shared" si="58"/>
        <v>22514</v>
      </c>
      <c r="BE29" s="9">
        <f t="shared" si="58"/>
        <v>22514</v>
      </c>
      <c r="BF29" s="9">
        <f t="shared" si="58"/>
        <v>22514</v>
      </c>
      <c r="BG29" s="9">
        <f t="shared" si="58"/>
        <v>22822</v>
      </c>
      <c r="BH29" s="9">
        <f t="shared" si="58"/>
        <v>22822</v>
      </c>
      <c r="BI29" s="9">
        <f t="shared" si="58"/>
        <v>22822</v>
      </c>
      <c r="BJ29" s="9">
        <f t="shared" si="58"/>
        <v>22822</v>
      </c>
      <c r="BK29" s="9">
        <f t="shared" si="58"/>
        <v>22820</v>
      </c>
      <c r="BL29" s="9">
        <f t="shared" si="58"/>
        <v>26790</v>
      </c>
      <c r="BM29" s="9">
        <f t="shared" si="58"/>
        <v>26790</v>
      </c>
      <c r="BN29" s="9">
        <f t="shared" si="58"/>
        <v>26790</v>
      </c>
      <c r="BO29" s="9">
        <f t="shared" si="58"/>
        <v>26790</v>
      </c>
      <c r="BP29" s="9">
        <f t="shared" si="58"/>
        <v>26789</v>
      </c>
      <c r="BQ29" s="9">
        <f t="shared" si="58"/>
        <v>22269</v>
      </c>
      <c r="BR29" s="9">
        <f t="shared" si="58"/>
        <v>22269</v>
      </c>
      <c r="BS29" s="9">
        <f t="shared" si="58"/>
        <v>22269</v>
      </c>
      <c r="BT29" s="9">
        <f t="shared" si="58"/>
        <v>22269</v>
      </c>
      <c r="BU29" s="9">
        <f t="shared" si="58"/>
        <v>22268</v>
      </c>
      <c r="BV29" s="9">
        <f t="shared" si="58"/>
        <v>15868</v>
      </c>
      <c r="BW29" s="9">
        <f t="shared" si="58"/>
        <v>15866</v>
      </c>
      <c r="BX29" s="9">
        <f t="shared" si="58"/>
        <v>15866</v>
      </c>
      <c r="BY29" s="9">
        <f t="shared" si="58"/>
        <v>15866</v>
      </c>
      <c r="BZ29" s="9">
        <f t="shared" si="58"/>
        <v>15866</v>
      </c>
      <c r="CA29" s="9">
        <f t="shared" si="58"/>
        <v>7860</v>
      </c>
      <c r="CB29" s="9">
        <f t="shared" si="58"/>
        <v>7860</v>
      </c>
      <c r="CC29" s="9">
        <f t="shared" si="58"/>
        <v>7860</v>
      </c>
      <c r="CD29" s="9">
        <f t="shared" si="58"/>
        <v>7860</v>
      </c>
      <c r="CE29" s="9">
        <f t="shared" si="55"/>
        <v>7860</v>
      </c>
      <c r="CF29" s="9">
        <f t="shared" si="55"/>
        <v>6094</v>
      </c>
      <c r="CG29" s="9">
        <f t="shared" si="55"/>
        <v>6094</v>
      </c>
      <c r="CH29" s="9">
        <f t="shared" si="55"/>
        <v>6094</v>
      </c>
      <c r="CI29" s="9">
        <f>ROUND(CI26*$CM$8,0)</f>
        <v>12750</v>
      </c>
      <c r="CJ29" s="47"/>
      <c r="CP29" s="9">
        <f t="shared" ref="CP29" si="63">SUM(R29:BN29)</f>
        <v>1216339</v>
      </c>
      <c r="CQ29" s="9">
        <f t="shared" ref="CQ29" si="64">SUM(BO29:CI29)</f>
        <v>314587</v>
      </c>
      <c r="CR29" s="9">
        <f t="shared" si="24"/>
        <v>1530926</v>
      </c>
    </row>
    <row r="30" spans="1:96" x14ac:dyDescent="0.25">
      <c r="B30" s="9">
        <f t="shared" si="37"/>
        <v>22501</v>
      </c>
      <c r="C30" s="9">
        <f t="shared" si="43"/>
        <v>22501</v>
      </c>
      <c r="D30" s="9">
        <f t="shared" si="43"/>
        <v>22501</v>
      </c>
      <c r="E30" s="9">
        <f t="shared" si="43"/>
        <v>22501</v>
      </c>
      <c r="F30" s="9">
        <f t="shared" si="43"/>
        <v>22501</v>
      </c>
      <c r="G30" s="9">
        <f t="shared" si="43"/>
        <v>22501</v>
      </c>
      <c r="H30" s="9">
        <f t="shared" si="43"/>
        <v>22501</v>
      </c>
      <c r="I30" s="9">
        <f t="shared" si="43"/>
        <v>22501</v>
      </c>
      <c r="J30" s="9">
        <f t="shared" si="43"/>
        <v>23426</v>
      </c>
      <c r="K30" s="9">
        <f t="shared" si="43"/>
        <v>26765</v>
      </c>
      <c r="L30" s="9">
        <f t="shared" si="43"/>
        <v>27434</v>
      </c>
      <c r="M30" s="9">
        <f t="shared" si="43"/>
        <v>27434</v>
      </c>
      <c r="N30" s="9">
        <f t="shared" si="43"/>
        <v>27435</v>
      </c>
      <c r="O30" s="9">
        <f t="shared" si="43"/>
        <v>26846</v>
      </c>
      <c r="P30" s="9">
        <f t="shared" si="43"/>
        <v>24880</v>
      </c>
      <c r="Q30" s="9">
        <f t="shared" si="43"/>
        <v>20897</v>
      </c>
      <c r="R30" s="9">
        <f t="shared" si="43"/>
        <v>20897</v>
      </c>
      <c r="S30" s="9">
        <f t="shared" si="58"/>
        <v>20897</v>
      </c>
      <c r="T30" s="9">
        <f t="shared" si="58"/>
        <v>20897</v>
      </c>
      <c r="U30" s="9">
        <f t="shared" si="58"/>
        <v>20897</v>
      </c>
      <c r="V30" s="9">
        <f t="shared" si="58"/>
        <v>20897</v>
      </c>
      <c r="W30" s="9">
        <f t="shared" si="58"/>
        <v>18876</v>
      </c>
      <c r="X30" s="9">
        <f t="shared" si="58"/>
        <v>18875</v>
      </c>
      <c r="Y30" s="9">
        <f t="shared" si="58"/>
        <v>18339</v>
      </c>
      <c r="Z30" s="9">
        <f t="shared" si="58"/>
        <v>18339</v>
      </c>
      <c r="AA30" s="9">
        <f t="shared" si="58"/>
        <v>17836</v>
      </c>
      <c r="AB30" s="9">
        <f t="shared" si="58"/>
        <v>17835</v>
      </c>
      <c r="AC30" s="9">
        <f t="shared" si="58"/>
        <v>19701</v>
      </c>
      <c r="AD30" s="9">
        <f t="shared" si="58"/>
        <v>19700</v>
      </c>
      <c r="AE30" s="9">
        <f t="shared" si="58"/>
        <v>19701</v>
      </c>
      <c r="AF30" s="9">
        <f t="shared" si="58"/>
        <v>19701</v>
      </c>
      <c r="AG30" s="9">
        <f t="shared" si="58"/>
        <v>19701</v>
      </c>
      <c r="AH30" s="9">
        <f t="shared" si="58"/>
        <v>29261</v>
      </c>
      <c r="AI30" s="9">
        <f t="shared" si="58"/>
        <v>29261</v>
      </c>
      <c r="AJ30" s="9">
        <f t="shared" si="58"/>
        <v>29262</v>
      </c>
      <c r="AK30" s="9">
        <f t="shared" si="58"/>
        <v>29262</v>
      </c>
      <c r="AL30" s="9">
        <f t="shared" si="58"/>
        <v>29261</v>
      </c>
      <c r="AM30" s="9">
        <f t="shared" si="58"/>
        <v>34746</v>
      </c>
      <c r="AN30" s="9">
        <f t="shared" si="58"/>
        <v>34746</v>
      </c>
      <c r="AO30" s="9">
        <f t="shared" si="58"/>
        <v>34746</v>
      </c>
      <c r="AP30" s="9">
        <f t="shared" si="58"/>
        <v>34746</v>
      </c>
      <c r="AQ30" s="9">
        <f t="shared" si="58"/>
        <v>34746</v>
      </c>
      <c r="AR30" s="9">
        <f t="shared" si="58"/>
        <v>29340</v>
      </c>
      <c r="AS30" s="9">
        <f t="shared" si="58"/>
        <v>29339</v>
      </c>
      <c r="AT30" s="9">
        <f t="shared" si="58"/>
        <v>29339</v>
      </c>
      <c r="AU30" s="9">
        <f t="shared" si="58"/>
        <v>29339</v>
      </c>
      <c r="AV30" s="9">
        <f t="shared" si="58"/>
        <v>29339</v>
      </c>
      <c r="AW30" s="9">
        <f t="shared" si="58"/>
        <v>27437</v>
      </c>
      <c r="AX30" s="9">
        <f t="shared" si="58"/>
        <v>27438</v>
      </c>
      <c r="AY30" s="9">
        <f t="shared" si="58"/>
        <v>27438</v>
      </c>
      <c r="AZ30" s="9">
        <f t="shared" si="58"/>
        <v>27438</v>
      </c>
      <c r="BA30" s="9">
        <f t="shared" si="58"/>
        <v>27438</v>
      </c>
      <c r="BB30" s="9">
        <f t="shared" si="58"/>
        <v>25052</v>
      </c>
      <c r="BC30" s="9">
        <f t="shared" si="58"/>
        <v>25052</v>
      </c>
      <c r="BD30" s="9">
        <f t="shared" si="58"/>
        <v>25052</v>
      </c>
      <c r="BE30" s="9">
        <f t="shared" si="58"/>
        <v>25052</v>
      </c>
      <c r="BF30" s="9">
        <f t="shared" si="58"/>
        <v>25052</v>
      </c>
      <c r="BG30" s="9">
        <f t="shared" si="58"/>
        <v>26324</v>
      </c>
      <c r="BH30" s="9">
        <f t="shared" si="58"/>
        <v>26325</v>
      </c>
      <c r="BI30" s="9">
        <f t="shared" si="58"/>
        <v>26325</v>
      </c>
      <c r="BJ30" s="9">
        <f t="shared" si="58"/>
        <v>26325</v>
      </c>
      <c r="BK30" s="9">
        <f t="shared" si="58"/>
        <v>26325</v>
      </c>
      <c r="BL30" s="9">
        <f t="shared" si="58"/>
        <v>32792</v>
      </c>
      <c r="BM30" s="9">
        <f t="shared" si="58"/>
        <v>32792</v>
      </c>
      <c r="BN30" s="9">
        <f t="shared" si="58"/>
        <v>32792</v>
      </c>
      <c r="BO30" s="9">
        <f t="shared" si="58"/>
        <v>32793</v>
      </c>
      <c r="BP30" s="9">
        <f t="shared" si="58"/>
        <v>32792</v>
      </c>
      <c r="BQ30" s="9">
        <f t="shared" si="58"/>
        <v>31114</v>
      </c>
      <c r="BR30" s="9">
        <f t="shared" si="58"/>
        <v>31114</v>
      </c>
      <c r="BS30" s="9">
        <f t="shared" si="58"/>
        <v>31114</v>
      </c>
      <c r="BT30" s="9">
        <f t="shared" si="58"/>
        <v>31113</v>
      </c>
      <c r="BU30" s="9">
        <f t="shared" si="58"/>
        <v>31114</v>
      </c>
      <c r="BV30" s="9">
        <f t="shared" si="58"/>
        <v>24934</v>
      </c>
      <c r="BW30" s="9">
        <f t="shared" si="58"/>
        <v>24934</v>
      </c>
      <c r="BX30" s="9">
        <f t="shared" si="58"/>
        <v>24934</v>
      </c>
      <c r="BY30" s="9">
        <f t="shared" si="58"/>
        <v>24935</v>
      </c>
      <c r="BZ30" s="9">
        <f t="shared" si="58"/>
        <v>24934</v>
      </c>
      <c r="CA30" s="9">
        <f t="shared" si="58"/>
        <v>14038</v>
      </c>
      <c r="CB30" s="9">
        <f t="shared" si="58"/>
        <v>14036</v>
      </c>
      <c r="CC30" s="9">
        <f t="shared" si="58"/>
        <v>14036</v>
      </c>
      <c r="CD30" s="9">
        <f t="shared" ref="CD30:CH33" si="65">CC27</f>
        <v>14036</v>
      </c>
      <c r="CE30" s="9">
        <f t="shared" si="65"/>
        <v>14036</v>
      </c>
      <c r="CF30" s="9">
        <f t="shared" si="65"/>
        <v>13722</v>
      </c>
      <c r="CG30" s="9">
        <f t="shared" si="65"/>
        <v>13722</v>
      </c>
      <c r="CH30" s="9">
        <f t="shared" si="65"/>
        <v>13722</v>
      </c>
      <c r="CI30" s="9">
        <f>ROUND(CI27*$CM$9,0)</f>
        <v>41540</v>
      </c>
      <c r="CJ30" s="47"/>
      <c r="CP30" s="9">
        <f t="shared" ref="CP30" si="66">SUM(R30:BI30)</f>
        <v>1121245</v>
      </c>
      <c r="CQ30" s="9">
        <f t="shared" ref="CQ30" si="67">SUM(BJ30:CI30)</f>
        <v>649739</v>
      </c>
      <c r="CR30" s="9">
        <f t="shared" si="24"/>
        <v>1770984</v>
      </c>
    </row>
    <row r="31" spans="1:96" x14ac:dyDescent="0.25">
      <c r="A31" s="9">
        <v>2027</v>
      </c>
      <c r="B31" s="9">
        <f>B28</f>
        <v>46025</v>
      </c>
      <c r="C31" s="9">
        <f>B28</f>
        <v>46025</v>
      </c>
      <c r="D31" s="9">
        <f t="shared" si="43"/>
        <v>46025</v>
      </c>
      <c r="E31" s="9">
        <f t="shared" si="43"/>
        <v>46025</v>
      </c>
      <c r="F31" s="9">
        <f t="shared" si="43"/>
        <v>46025</v>
      </c>
      <c r="G31" s="9">
        <f t="shared" si="43"/>
        <v>46025</v>
      </c>
      <c r="H31" s="9">
        <f t="shared" si="43"/>
        <v>46025</v>
      </c>
      <c r="I31" s="9">
        <f t="shared" si="43"/>
        <v>46025</v>
      </c>
      <c r="J31" s="9">
        <f t="shared" si="43"/>
        <v>46025</v>
      </c>
      <c r="K31" s="9">
        <f t="shared" si="43"/>
        <v>48049</v>
      </c>
      <c r="L31" s="9">
        <f t="shared" si="43"/>
        <v>55372</v>
      </c>
      <c r="M31" s="9">
        <f t="shared" si="43"/>
        <v>56392</v>
      </c>
      <c r="N31" s="9">
        <f t="shared" si="43"/>
        <v>56392</v>
      </c>
      <c r="O31" s="9">
        <f t="shared" si="43"/>
        <v>56393</v>
      </c>
      <c r="P31" s="9">
        <f t="shared" si="43"/>
        <v>55589</v>
      </c>
      <c r="Q31" s="9">
        <f t="shared" si="43"/>
        <v>51127</v>
      </c>
      <c r="R31" s="9">
        <f t="shared" si="43"/>
        <v>42900</v>
      </c>
      <c r="S31" s="9">
        <f t="shared" ref="S31:CD34" si="68">R28</f>
        <v>42900</v>
      </c>
      <c r="T31" s="9">
        <f t="shared" si="68"/>
        <v>42900</v>
      </c>
      <c r="U31" s="9">
        <f t="shared" si="68"/>
        <v>42900</v>
      </c>
      <c r="V31" s="9">
        <f t="shared" si="68"/>
        <v>42900</v>
      </c>
      <c r="W31" s="9">
        <f t="shared" si="68"/>
        <v>42899</v>
      </c>
      <c r="X31" s="9">
        <f t="shared" si="68"/>
        <v>38992</v>
      </c>
      <c r="Y31" s="9">
        <f t="shared" si="68"/>
        <v>38991</v>
      </c>
      <c r="Z31" s="9">
        <f t="shared" si="68"/>
        <v>37740</v>
      </c>
      <c r="AA31" s="9">
        <f t="shared" si="68"/>
        <v>37740</v>
      </c>
      <c r="AB31" s="9">
        <f t="shared" si="68"/>
        <v>34918</v>
      </c>
      <c r="AC31" s="9">
        <f t="shared" si="68"/>
        <v>34917</v>
      </c>
      <c r="AD31" s="9">
        <f t="shared" si="68"/>
        <v>38645</v>
      </c>
      <c r="AE31" s="9">
        <f t="shared" si="68"/>
        <v>38644</v>
      </c>
      <c r="AF31" s="9">
        <f t="shared" si="68"/>
        <v>38644</v>
      </c>
      <c r="AG31" s="9">
        <f t="shared" si="68"/>
        <v>38644</v>
      </c>
      <c r="AH31" s="9">
        <f t="shared" si="68"/>
        <v>38644</v>
      </c>
      <c r="AI31" s="9">
        <f t="shared" si="68"/>
        <v>58776</v>
      </c>
      <c r="AJ31" s="9">
        <f t="shared" si="68"/>
        <v>58776</v>
      </c>
      <c r="AK31" s="9">
        <f t="shared" si="68"/>
        <v>58776</v>
      </c>
      <c r="AL31" s="9">
        <f t="shared" si="68"/>
        <v>58777</v>
      </c>
      <c r="AM31" s="9">
        <f t="shared" si="68"/>
        <v>58777</v>
      </c>
      <c r="AN31" s="9">
        <f t="shared" si="68"/>
        <v>69875</v>
      </c>
      <c r="AO31" s="9">
        <f t="shared" si="68"/>
        <v>69875</v>
      </c>
      <c r="AP31" s="9">
        <f t="shared" si="68"/>
        <v>69875</v>
      </c>
      <c r="AQ31" s="9">
        <f t="shared" si="68"/>
        <v>69875</v>
      </c>
      <c r="AR31" s="9">
        <f t="shared" si="68"/>
        <v>69875</v>
      </c>
      <c r="AS31" s="9">
        <f t="shared" si="68"/>
        <v>57686</v>
      </c>
      <c r="AT31" s="9">
        <f t="shared" si="68"/>
        <v>57685</v>
      </c>
      <c r="AU31" s="9">
        <f t="shared" si="68"/>
        <v>57685</v>
      </c>
      <c r="AV31" s="9">
        <f t="shared" si="68"/>
        <v>57685</v>
      </c>
      <c r="AW31" s="9">
        <f t="shared" si="68"/>
        <v>57685</v>
      </c>
      <c r="AX31" s="9">
        <f t="shared" si="68"/>
        <v>52721</v>
      </c>
      <c r="AY31" s="9">
        <f t="shared" si="68"/>
        <v>52720</v>
      </c>
      <c r="AZ31" s="9">
        <f t="shared" si="68"/>
        <v>52720</v>
      </c>
      <c r="BA31" s="9">
        <f t="shared" si="68"/>
        <v>52720</v>
      </c>
      <c r="BB31" s="9">
        <f t="shared" si="68"/>
        <v>52720</v>
      </c>
      <c r="BC31" s="9">
        <f t="shared" si="68"/>
        <v>47566</v>
      </c>
      <c r="BD31" s="9">
        <f t="shared" si="68"/>
        <v>47566</v>
      </c>
      <c r="BE31" s="9">
        <f t="shared" si="68"/>
        <v>47566</v>
      </c>
      <c r="BF31" s="9">
        <f t="shared" si="68"/>
        <v>47566</v>
      </c>
      <c r="BG31" s="9">
        <f t="shared" si="68"/>
        <v>47566</v>
      </c>
      <c r="BH31" s="9">
        <f t="shared" si="68"/>
        <v>49147</v>
      </c>
      <c r="BI31" s="9">
        <f t="shared" si="68"/>
        <v>49147</v>
      </c>
      <c r="BJ31" s="9">
        <f t="shared" si="68"/>
        <v>49146</v>
      </c>
      <c r="BK31" s="9">
        <f t="shared" si="68"/>
        <v>49146</v>
      </c>
      <c r="BL31" s="9">
        <f t="shared" si="68"/>
        <v>49146</v>
      </c>
      <c r="BM31" s="9">
        <f t="shared" si="68"/>
        <v>59582</v>
      </c>
      <c r="BN31" s="9">
        <f t="shared" si="68"/>
        <v>59582</v>
      </c>
      <c r="BO31" s="9">
        <f t="shared" si="68"/>
        <v>59582</v>
      </c>
      <c r="BP31" s="9">
        <f t="shared" si="68"/>
        <v>59581</v>
      </c>
      <c r="BQ31" s="9">
        <f t="shared" si="68"/>
        <v>59582</v>
      </c>
      <c r="BR31" s="9">
        <f t="shared" si="68"/>
        <v>53383</v>
      </c>
      <c r="BS31" s="9">
        <f t="shared" si="68"/>
        <v>53383</v>
      </c>
      <c r="BT31" s="9">
        <f t="shared" si="68"/>
        <v>53383</v>
      </c>
      <c r="BU31" s="9">
        <f t="shared" si="68"/>
        <v>53381</v>
      </c>
      <c r="BV31" s="9">
        <f t="shared" si="68"/>
        <v>53383</v>
      </c>
      <c r="BW31" s="9">
        <f t="shared" si="68"/>
        <v>40801</v>
      </c>
      <c r="BX31" s="9">
        <f t="shared" si="68"/>
        <v>40801</v>
      </c>
      <c r="BY31" s="9">
        <f t="shared" si="68"/>
        <v>40801</v>
      </c>
      <c r="BZ31" s="9">
        <f t="shared" si="68"/>
        <v>40799</v>
      </c>
      <c r="CA31" s="9">
        <f t="shared" si="68"/>
        <v>40801</v>
      </c>
      <c r="CB31" s="9">
        <f t="shared" si="68"/>
        <v>21898</v>
      </c>
      <c r="CC31" s="9">
        <f t="shared" si="68"/>
        <v>21896</v>
      </c>
      <c r="CD31" s="9">
        <f t="shared" si="68"/>
        <v>21896</v>
      </c>
      <c r="CE31" s="9">
        <f t="shared" si="65"/>
        <v>21896</v>
      </c>
      <c r="CF31" s="9">
        <f t="shared" si="65"/>
        <v>21896</v>
      </c>
      <c r="CG31" s="9">
        <f t="shared" si="65"/>
        <v>19816</v>
      </c>
      <c r="CH31" s="9">
        <f t="shared" si="65"/>
        <v>19816</v>
      </c>
      <c r="CI31" s="9">
        <f>CI32+CI33</f>
        <v>53637</v>
      </c>
      <c r="CJ31" s="47">
        <f t="shared" ref="CJ31" si="69">SUM(B31:CI31)</f>
        <v>4117879</v>
      </c>
      <c r="CP31" s="9">
        <f t="shared" ref="CP31:CQ31" si="70">CP32+CP33</f>
        <v>2327369</v>
      </c>
      <c r="CQ31" s="9">
        <f t="shared" si="70"/>
        <v>996972</v>
      </c>
      <c r="CR31" s="9">
        <f t="shared" si="24"/>
        <v>3324341</v>
      </c>
    </row>
    <row r="32" spans="1:96" x14ac:dyDescent="0.25">
      <c r="B32" s="9">
        <f t="shared" si="37"/>
        <v>23524</v>
      </c>
      <c r="C32" s="9">
        <f t="shared" ref="C32:R47" si="71">B29</f>
        <v>23524</v>
      </c>
      <c r="D32" s="9">
        <f t="shared" si="43"/>
        <v>23524</v>
      </c>
      <c r="E32" s="9">
        <f t="shared" si="43"/>
        <v>23524</v>
      </c>
      <c r="F32" s="9">
        <f t="shared" si="43"/>
        <v>23524</v>
      </c>
      <c r="G32" s="9">
        <f t="shared" si="43"/>
        <v>23524</v>
      </c>
      <c r="H32" s="9">
        <f t="shared" si="43"/>
        <v>23524</v>
      </c>
      <c r="I32" s="9">
        <f t="shared" si="43"/>
        <v>23524</v>
      </c>
      <c r="J32" s="9">
        <f t="shared" si="43"/>
        <v>23524</v>
      </c>
      <c r="K32" s="9">
        <f t="shared" si="43"/>
        <v>24623</v>
      </c>
      <c r="L32" s="9">
        <f t="shared" si="43"/>
        <v>28607</v>
      </c>
      <c r="M32" s="9">
        <f t="shared" si="43"/>
        <v>28958</v>
      </c>
      <c r="N32" s="9">
        <f t="shared" si="43"/>
        <v>28958</v>
      </c>
      <c r="O32" s="9">
        <f t="shared" si="43"/>
        <v>28958</v>
      </c>
      <c r="P32" s="9">
        <f t="shared" si="43"/>
        <v>28743</v>
      </c>
      <c r="Q32" s="9">
        <f t="shared" si="43"/>
        <v>26247</v>
      </c>
      <c r="R32" s="9">
        <f t="shared" si="43"/>
        <v>22003</v>
      </c>
      <c r="S32" s="9">
        <f t="shared" si="68"/>
        <v>22003</v>
      </c>
      <c r="T32" s="9">
        <f t="shared" si="68"/>
        <v>22003</v>
      </c>
      <c r="U32" s="9">
        <f t="shared" si="68"/>
        <v>22003</v>
      </c>
      <c r="V32" s="9">
        <f t="shared" si="68"/>
        <v>22003</v>
      </c>
      <c r="W32" s="9">
        <f t="shared" si="68"/>
        <v>22002</v>
      </c>
      <c r="X32" s="9">
        <f t="shared" si="68"/>
        <v>20116</v>
      </c>
      <c r="Y32" s="9">
        <f t="shared" si="68"/>
        <v>20116</v>
      </c>
      <c r="Z32" s="9">
        <f t="shared" si="68"/>
        <v>19401</v>
      </c>
      <c r="AA32" s="9">
        <f t="shared" si="68"/>
        <v>19401</v>
      </c>
      <c r="AB32" s="9">
        <f t="shared" si="68"/>
        <v>17082</v>
      </c>
      <c r="AC32" s="9">
        <f t="shared" si="68"/>
        <v>17082</v>
      </c>
      <c r="AD32" s="9">
        <f t="shared" si="68"/>
        <v>18945</v>
      </c>
      <c r="AE32" s="9">
        <f t="shared" si="68"/>
        <v>18943</v>
      </c>
      <c r="AF32" s="9">
        <f t="shared" si="68"/>
        <v>18943</v>
      </c>
      <c r="AG32" s="9">
        <f t="shared" si="68"/>
        <v>18943</v>
      </c>
      <c r="AH32" s="9">
        <f t="shared" si="68"/>
        <v>18943</v>
      </c>
      <c r="AI32" s="9">
        <f t="shared" si="68"/>
        <v>29515</v>
      </c>
      <c r="AJ32" s="9">
        <f t="shared" si="68"/>
        <v>29515</v>
      </c>
      <c r="AK32" s="9">
        <f t="shared" si="68"/>
        <v>29515</v>
      </c>
      <c r="AL32" s="9">
        <f t="shared" si="68"/>
        <v>29515</v>
      </c>
      <c r="AM32" s="9">
        <f t="shared" si="68"/>
        <v>29515</v>
      </c>
      <c r="AN32" s="9">
        <f t="shared" si="68"/>
        <v>35129</v>
      </c>
      <c r="AO32" s="9">
        <f t="shared" si="68"/>
        <v>35129</v>
      </c>
      <c r="AP32" s="9">
        <f t="shared" si="68"/>
        <v>35129</v>
      </c>
      <c r="AQ32" s="9">
        <f t="shared" si="68"/>
        <v>35129</v>
      </c>
      <c r="AR32" s="9">
        <f t="shared" si="68"/>
        <v>35129</v>
      </c>
      <c r="AS32" s="9">
        <f t="shared" si="68"/>
        <v>28346</v>
      </c>
      <c r="AT32" s="9">
        <f t="shared" si="68"/>
        <v>28346</v>
      </c>
      <c r="AU32" s="9">
        <f t="shared" si="68"/>
        <v>28346</v>
      </c>
      <c r="AV32" s="9">
        <f t="shared" si="68"/>
        <v>28346</v>
      </c>
      <c r="AW32" s="9">
        <f t="shared" si="68"/>
        <v>28346</v>
      </c>
      <c r="AX32" s="9">
        <f t="shared" si="68"/>
        <v>25284</v>
      </c>
      <c r="AY32" s="9">
        <f t="shared" si="68"/>
        <v>25282</v>
      </c>
      <c r="AZ32" s="9">
        <f t="shared" si="68"/>
        <v>25282</v>
      </c>
      <c r="BA32" s="9">
        <f t="shared" si="68"/>
        <v>25282</v>
      </c>
      <c r="BB32" s="9">
        <f t="shared" si="68"/>
        <v>25282</v>
      </c>
      <c r="BC32" s="9">
        <f t="shared" si="68"/>
        <v>22514</v>
      </c>
      <c r="BD32" s="9">
        <f t="shared" si="68"/>
        <v>22514</v>
      </c>
      <c r="BE32" s="9">
        <f t="shared" si="68"/>
        <v>22514</v>
      </c>
      <c r="BF32" s="9">
        <f t="shared" si="68"/>
        <v>22514</v>
      </c>
      <c r="BG32" s="9">
        <f t="shared" si="68"/>
        <v>22514</v>
      </c>
      <c r="BH32" s="9">
        <f t="shared" si="68"/>
        <v>22822</v>
      </c>
      <c r="BI32" s="9">
        <f t="shared" si="68"/>
        <v>22822</v>
      </c>
      <c r="BJ32" s="9">
        <f t="shared" si="68"/>
        <v>22822</v>
      </c>
      <c r="BK32" s="9">
        <f t="shared" si="68"/>
        <v>22822</v>
      </c>
      <c r="BL32" s="9">
        <f t="shared" si="68"/>
        <v>22820</v>
      </c>
      <c r="BM32" s="9">
        <f t="shared" si="68"/>
        <v>26790</v>
      </c>
      <c r="BN32" s="9">
        <f t="shared" si="68"/>
        <v>26790</v>
      </c>
      <c r="BO32" s="9">
        <f t="shared" si="68"/>
        <v>26790</v>
      </c>
      <c r="BP32" s="9">
        <f t="shared" si="68"/>
        <v>26790</v>
      </c>
      <c r="BQ32" s="9">
        <f t="shared" si="68"/>
        <v>26789</v>
      </c>
      <c r="BR32" s="9">
        <f t="shared" si="68"/>
        <v>22269</v>
      </c>
      <c r="BS32" s="9">
        <f t="shared" si="68"/>
        <v>22269</v>
      </c>
      <c r="BT32" s="9">
        <f t="shared" si="68"/>
        <v>22269</v>
      </c>
      <c r="BU32" s="9">
        <f t="shared" si="68"/>
        <v>22269</v>
      </c>
      <c r="BV32" s="9">
        <f t="shared" si="68"/>
        <v>22268</v>
      </c>
      <c r="BW32" s="9">
        <f t="shared" si="68"/>
        <v>15868</v>
      </c>
      <c r="BX32" s="9">
        <f t="shared" si="68"/>
        <v>15866</v>
      </c>
      <c r="BY32" s="9">
        <f t="shared" si="68"/>
        <v>15866</v>
      </c>
      <c r="BZ32" s="9">
        <f t="shared" si="68"/>
        <v>15866</v>
      </c>
      <c r="CA32" s="9">
        <f t="shared" si="68"/>
        <v>15866</v>
      </c>
      <c r="CB32" s="9">
        <f t="shared" si="68"/>
        <v>7860</v>
      </c>
      <c r="CC32" s="9">
        <f t="shared" si="68"/>
        <v>7860</v>
      </c>
      <c r="CD32" s="9">
        <f t="shared" si="68"/>
        <v>7860</v>
      </c>
      <c r="CE32" s="9">
        <f t="shared" si="65"/>
        <v>7860</v>
      </c>
      <c r="CF32" s="9">
        <f t="shared" si="65"/>
        <v>7860</v>
      </c>
      <c r="CG32" s="9">
        <f t="shared" si="65"/>
        <v>6094</v>
      </c>
      <c r="CH32" s="9">
        <f t="shared" si="65"/>
        <v>6094</v>
      </c>
      <c r="CI32" s="9">
        <f>ROUND(CI29*$CM$8,0)</f>
        <v>12721</v>
      </c>
      <c r="CJ32" s="47"/>
      <c r="CP32" s="9">
        <f t="shared" ref="CP32" si="72">SUM(R32:BN32)</f>
        <v>1211552</v>
      </c>
      <c r="CQ32" s="9">
        <f t="shared" ref="CQ32" si="73">SUM(BO32:CI32)</f>
        <v>335254</v>
      </c>
      <c r="CR32" s="9">
        <f t="shared" si="24"/>
        <v>1546806</v>
      </c>
    </row>
    <row r="33" spans="1:96" x14ac:dyDescent="0.25">
      <c r="B33" s="9">
        <f t="shared" si="37"/>
        <v>22501</v>
      </c>
      <c r="C33" s="9">
        <f t="shared" si="71"/>
        <v>22501</v>
      </c>
      <c r="D33" s="9">
        <f t="shared" si="43"/>
        <v>22501</v>
      </c>
      <c r="E33" s="9">
        <f t="shared" si="43"/>
        <v>22501</v>
      </c>
      <c r="F33" s="9">
        <f t="shared" si="43"/>
        <v>22501</v>
      </c>
      <c r="G33" s="9">
        <f t="shared" si="43"/>
        <v>22501</v>
      </c>
      <c r="H33" s="9">
        <f t="shared" si="43"/>
        <v>22501</v>
      </c>
      <c r="I33" s="9">
        <f t="shared" si="43"/>
        <v>22501</v>
      </c>
      <c r="J33" s="9">
        <f t="shared" si="43"/>
        <v>22501</v>
      </c>
      <c r="K33" s="9">
        <f t="shared" si="43"/>
        <v>23426</v>
      </c>
      <c r="L33" s="9">
        <f t="shared" si="43"/>
        <v>26765</v>
      </c>
      <c r="M33" s="9">
        <f t="shared" si="43"/>
        <v>27434</v>
      </c>
      <c r="N33" s="9">
        <f t="shared" si="43"/>
        <v>27434</v>
      </c>
      <c r="O33" s="9">
        <f t="shared" si="43"/>
        <v>27435</v>
      </c>
      <c r="P33" s="9">
        <f t="shared" si="43"/>
        <v>26846</v>
      </c>
      <c r="Q33" s="9">
        <f t="shared" si="43"/>
        <v>24880</v>
      </c>
      <c r="R33" s="9">
        <f t="shared" si="43"/>
        <v>20897</v>
      </c>
      <c r="S33" s="9">
        <f t="shared" si="68"/>
        <v>20897</v>
      </c>
      <c r="T33" s="9">
        <f t="shared" si="68"/>
        <v>20897</v>
      </c>
      <c r="U33" s="9">
        <f t="shared" si="68"/>
        <v>20897</v>
      </c>
      <c r="V33" s="9">
        <f t="shared" si="68"/>
        <v>20897</v>
      </c>
      <c r="W33" s="9">
        <f t="shared" si="68"/>
        <v>20897</v>
      </c>
      <c r="X33" s="9">
        <f t="shared" si="68"/>
        <v>18876</v>
      </c>
      <c r="Y33" s="9">
        <f t="shared" si="68"/>
        <v>18875</v>
      </c>
      <c r="Z33" s="9">
        <f t="shared" si="68"/>
        <v>18339</v>
      </c>
      <c r="AA33" s="9">
        <f t="shared" si="68"/>
        <v>18339</v>
      </c>
      <c r="AB33" s="9">
        <f t="shared" si="68"/>
        <v>17836</v>
      </c>
      <c r="AC33" s="9">
        <f t="shared" si="68"/>
        <v>17835</v>
      </c>
      <c r="AD33" s="9">
        <f t="shared" si="68"/>
        <v>19701</v>
      </c>
      <c r="AE33" s="9">
        <f t="shared" si="68"/>
        <v>19700</v>
      </c>
      <c r="AF33" s="9">
        <f t="shared" si="68"/>
        <v>19701</v>
      </c>
      <c r="AG33" s="9">
        <f t="shared" si="68"/>
        <v>19701</v>
      </c>
      <c r="AH33" s="9">
        <f t="shared" si="68"/>
        <v>19701</v>
      </c>
      <c r="AI33" s="9">
        <f t="shared" si="68"/>
        <v>29261</v>
      </c>
      <c r="AJ33" s="9">
        <f t="shared" si="68"/>
        <v>29261</v>
      </c>
      <c r="AK33" s="9">
        <f t="shared" si="68"/>
        <v>29262</v>
      </c>
      <c r="AL33" s="9">
        <f t="shared" si="68"/>
        <v>29262</v>
      </c>
      <c r="AM33" s="9">
        <f t="shared" si="68"/>
        <v>29261</v>
      </c>
      <c r="AN33" s="9">
        <f t="shared" si="68"/>
        <v>34746</v>
      </c>
      <c r="AO33" s="9">
        <f t="shared" si="68"/>
        <v>34746</v>
      </c>
      <c r="AP33" s="9">
        <f t="shared" si="68"/>
        <v>34746</v>
      </c>
      <c r="AQ33" s="9">
        <f t="shared" si="68"/>
        <v>34746</v>
      </c>
      <c r="AR33" s="9">
        <f t="shared" si="68"/>
        <v>34746</v>
      </c>
      <c r="AS33" s="9">
        <f t="shared" si="68"/>
        <v>29340</v>
      </c>
      <c r="AT33" s="9">
        <f t="shared" si="68"/>
        <v>29339</v>
      </c>
      <c r="AU33" s="9">
        <f t="shared" si="68"/>
        <v>29339</v>
      </c>
      <c r="AV33" s="9">
        <f t="shared" si="68"/>
        <v>29339</v>
      </c>
      <c r="AW33" s="9">
        <f t="shared" si="68"/>
        <v>29339</v>
      </c>
      <c r="AX33" s="9">
        <f t="shared" si="68"/>
        <v>27437</v>
      </c>
      <c r="AY33" s="9">
        <f t="shared" si="68"/>
        <v>27438</v>
      </c>
      <c r="AZ33" s="9">
        <f t="shared" si="68"/>
        <v>27438</v>
      </c>
      <c r="BA33" s="9">
        <f t="shared" si="68"/>
        <v>27438</v>
      </c>
      <c r="BB33" s="9">
        <f t="shared" si="68"/>
        <v>27438</v>
      </c>
      <c r="BC33" s="9">
        <f t="shared" si="68"/>
        <v>25052</v>
      </c>
      <c r="BD33" s="9">
        <f t="shared" si="68"/>
        <v>25052</v>
      </c>
      <c r="BE33" s="9">
        <f t="shared" si="68"/>
        <v>25052</v>
      </c>
      <c r="BF33" s="9">
        <f t="shared" si="68"/>
        <v>25052</v>
      </c>
      <c r="BG33" s="9">
        <f t="shared" si="68"/>
        <v>25052</v>
      </c>
      <c r="BH33" s="9">
        <f t="shared" si="68"/>
        <v>26324</v>
      </c>
      <c r="BI33" s="9">
        <f t="shared" si="68"/>
        <v>26325</v>
      </c>
      <c r="BJ33" s="9">
        <f t="shared" si="68"/>
        <v>26325</v>
      </c>
      <c r="BK33" s="9">
        <f t="shared" si="68"/>
        <v>26325</v>
      </c>
      <c r="BL33" s="9">
        <f t="shared" si="68"/>
        <v>26325</v>
      </c>
      <c r="BM33" s="9">
        <f t="shared" si="68"/>
        <v>32792</v>
      </c>
      <c r="BN33" s="9">
        <f t="shared" si="68"/>
        <v>32792</v>
      </c>
      <c r="BO33" s="9">
        <f t="shared" si="68"/>
        <v>32792</v>
      </c>
      <c r="BP33" s="9">
        <f t="shared" si="68"/>
        <v>32793</v>
      </c>
      <c r="BQ33" s="9">
        <f t="shared" si="68"/>
        <v>32792</v>
      </c>
      <c r="BR33" s="9">
        <f t="shared" si="68"/>
        <v>31114</v>
      </c>
      <c r="BS33" s="9">
        <f t="shared" si="68"/>
        <v>31114</v>
      </c>
      <c r="BT33" s="9">
        <f t="shared" si="68"/>
        <v>31114</v>
      </c>
      <c r="BU33" s="9">
        <f t="shared" si="68"/>
        <v>31113</v>
      </c>
      <c r="BV33" s="9">
        <f t="shared" si="68"/>
        <v>31114</v>
      </c>
      <c r="BW33" s="9">
        <f t="shared" si="68"/>
        <v>24934</v>
      </c>
      <c r="BX33" s="9">
        <f t="shared" si="68"/>
        <v>24934</v>
      </c>
      <c r="BY33" s="9">
        <f t="shared" si="68"/>
        <v>24934</v>
      </c>
      <c r="BZ33" s="9">
        <f t="shared" si="68"/>
        <v>24935</v>
      </c>
      <c r="CA33" s="9">
        <f t="shared" si="68"/>
        <v>24934</v>
      </c>
      <c r="CB33" s="9">
        <f t="shared" si="68"/>
        <v>14038</v>
      </c>
      <c r="CC33" s="9">
        <f t="shared" si="68"/>
        <v>14036</v>
      </c>
      <c r="CD33" s="9">
        <f t="shared" si="68"/>
        <v>14036</v>
      </c>
      <c r="CE33" s="9">
        <f t="shared" si="65"/>
        <v>14036</v>
      </c>
      <c r="CF33" s="9">
        <f t="shared" si="65"/>
        <v>14036</v>
      </c>
      <c r="CG33" s="9">
        <f t="shared" si="65"/>
        <v>13722</v>
      </c>
      <c r="CH33" s="9">
        <f t="shared" si="65"/>
        <v>13722</v>
      </c>
      <c r="CI33" s="9">
        <f>ROUND(CI30*$CM$9,0)</f>
        <v>40916</v>
      </c>
      <c r="CJ33" s="47"/>
      <c r="CP33" s="9">
        <f t="shared" ref="CP33" si="74">SUM(R33:BI33)</f>
        <v>1115817</v>
      </c>
      <c r="CQ33" s="9">
        <f t="shared" ref="CQ33" si="75">SUM(BJ33:CI33)</f>
        <v>661718</v>
      </c>
      <c r="CR33" s="9">
        <f t="shared" si="24"/>
        <v>1777535</v>
      </c>
    </row>
    <row r="34" spans="1:96" x14ac:dyDescent="0.25">
      <c r="A34" s="9">
        <v>2028</v>
      </c>
      <c r="B34" s="9">
        <f>B31</f>
        <v>46025</v>
      </c>
      <c r="C34" s="9">
        <f t="shared" si="71"/>
        <v>46025</v>
      </c>
      <c r="D34" s="9">
        <f t="shared" si="71"/>
        <v>46025</v>
      </c>
      <c r="E34" s="9">
        <f t="shared" si="71"/>
        <v>46025</v>
      </c>
      <c r="F34" s="9">
        <f t="shared" si="71"/>
        <v>46025</v>
      </c>
      <c r="G34" s="9">
        <f t="shared" si="71"/>
        <v>46025</v>
      </c>
      <c r="H34" s="9">
        <f t="shared" si="71"/>
        <v>46025</v>
      </c>
      <c r="I34" s="9">
        <f t="shared" si="71"/>
        <v>46025</v>
      </c>
      <c r="J34" s="9">
        <f t="shared" si="71"/>
        <v>46025</v>
      </c>
      <c r="K34" s="9">
        <f t="shared" si="71"/>
        <v>46025</v>
      </c>
      <c r="L34" s="9">
        <f t="shared" si="71"/>
        <v>48049</v>
      </c>
      <c r="M34" s="9">
        <f t="shared" si="71"/>
        <v>55372</v>
      </c>
      <c r="N34" s="9">
        <f t="shared" si="71"/>
        <v>56392</v>
      </c>
      <c r="O34" s="9">
        <f t="shared" si="71"/>
        <v>56392</v>
      </c>
      <c r="P34" s="9">
        <f t="shared" si="71"/>
        <v>56393</v>
      </c>
      <c r="Q34" s="9">
        <f t="shared" si="71"/>
        <v>55589</v>
      </c>
      <c r="R34" s="9">
        <f t="shared" si="71"/>
        <v>51127</v>
      </c>
      <c r="S34" s="9">
        <f t="shared" si="68"/>
        <v>42900</v>
      </c>
      <c r="T34" s="9">
        <f t="shared" si="68"/>
        <v>42900</v>
      </c>
      <c r="U34" s="9">
        <f t="shared" si="68"/>
        <v>42900</v>
      </c>
      <c r="V34" s="9">
        <f t="shared" si="68"/>
        <v>42900</v>
      </c>
      <c r="W34" s="9">
        <f t="shared" si="68"/>
        <v>42900</v>
      </c>
      <c r="X34" s="9">
        <f t="shared" si="68"/>
        <v>42899</v>
      </c>
      <c r="Y34" s="9">
        <f t="shared" si="68"/>
        <v>38992</v>
      </c>
      <c r="Z34" s="9">
        <f t="shared" si="68"/>
        <v>38991</v>
      </c>
      <c r="AA34" s="9">
        <f t="shared" si="68"/>
        <v>37740</v>
      </c>
      <c r="AB34" s="9">
        <f t="shared" si="68"/>
        <v>37740</v>
      </c>
      <c r="AC34" s="9">
        <f t="shared" si="68"/>
        <v>34918</v>
      </c>
      <c r="AD34" s="9">
        <f t="shared" si="68"/>
        <v>34917</v>
      </c>
      <c r="AE34" s="9">
        <f t="shared" si="68"/>
        <v>38645</v>
      </c>
      <c r="AF34" s="9">
        <f t="shared" si="68"/>
        <v>38644</v>
      </c>
      <c r="AG34" s="9">
        <f t="shared" si="68"/>
        <v>38644</v>
      </c>
      <c r="AH34" s="9">
        <f t="shared" si="68"/>
        <v>38644</v>
      </c>
      <c r="AI34" s="9">
        <f t="shared" si="68"/>
        <v>38644</v>
      </c>
      <c r="AJ34" s="9">
        <f t="shared" si="68"/>
        <v>58776</v>
      </c>
      <c r="AK34" s="9">
        <f t="shared" si="68"/>
        <v>58776</v>
      </c>
      <c r="AL34" s="9">
        <f t="shared" si="68"/>
        <v>58776</v>
      </c>
      <c r="AM34" s="9">
        <f t="shared" si="68"/>
        <v>58777</v>
      </c>
      <c r="AN34" s="9">
        <f t="shared" si="68"/>
        <v>58777</v>
      </c>
      <c r="AO34" s="9">
        <f t="shared" si="68"/>
        <v>69875</v>
      </c>
      <c r="AP34" s="9">
        <f t="shared" si="68"/>
        <v>69875</v>
      </c>
      <c r="AQ34" s="9">
        <f t="shared" si="68"/>
        <v>69875</v>
      </c>
      <c r="AR34" s="9">
        <f t="shared" si="68"/>
        <v>69875</v>
      </c>
      <c r="AS34" s="9">
        <f t="shared" si="68"/>
        <v>69875</v>
      </c>
      <c r="AT34" s="9">
        <f t="shared" si="68"/>
        <v>57686</v>
      </c>
      <c r="AU34" s="9">
        <f t="shared" si="68"/>
        <v>57685</v>
      </c>
      <c r="AV34" s="9">
        <f t="shared" si="68"/>
        <v>57685</v>
      </c>
      <c r="AW34" s="9">
        <f t="shared" si="68"/>
        <v>57685</v>
      </c>
      <c r="AX34" s="9">
        <f t="shared" si="68"/>
        <v>57685</v>
      </c>
      <c r="AY34" s="9">
        <f t="shared" si="68"/>
        <v>52721</v>
      </c>
      <c r="AZ34" s="9">
        <f t="shared" si="68"/>
        <v>52720</v>
      </c>
      <c r="BA34" s="9">
        <f t="shared" si="68"/>
        <v>52720</v>
      </c>
      <c r="BB34" s="9">
        <f t="shared" si="68"/>
        <v>52720</v>
      </c>
      <c r="BC34" s="9">
        <f t="shared" si="68"/>
        <v>52720</v>
      </c>
      <c r="BD34" s="9">
        <f t="shared" si="68"/>
        <v>47566</v>
      </c>
      <c r="BE34" s="9">
        <f t="shared" si="68"/>
        <v>47566</v>
      </c>
      <c r="BF34" s="9">
        <f t="shared" si="68"/>
        <v>47566</v>
      </c>
      <c r="BG34" s="9">
        <f t="shared" si="68"/>
        <v>47566</v>
      </c>
      <c r="BH34" s="9">
        <f t="shared" si="68"/>
        <v>47566</v>
      </c>
      <c r="BI34" s="9">
        <f t="shared" si="68"/>
        <v>49147</v>
      </c>
      <c r="BJ34" s="9">
        <f t="shared" si="68"/>
        <v>49147</v>
      </c>
      <c r="BK34" s="9">
        <f t="shared" si="68"/>
        <v>49146</v>
      </c>
      <c r="BL34" s="9">
        <f t="shared" si="68"/>
        <v>49146</v>
      </c>
      <c r="BM34" s="9">
        <f t="shared" si="68"/>
        <v>49146</v>
      </c>
      <c r="BN34" s="9">
        <f t="shared" si="68"/>
        <v>59582</v>
      </c>
      <c r="BO34" s="9">
        <f t="shared" si="68"/>
        <v>59582</v>
      </c>
      <c r="BP34" s="9">
        <f t="shared" si="68"/>
        <v>59582</v>
      </c>
      <c r="BQ34" s="9">
        <f t="shared" si="68"/>
        <v>59581</v>
      </c>
      <c r="BR34" s="9">
        <f t="shared" si="68"/>
        <v>59582</v>
      </c>
      <c r="BS34" s="9">
        <f t="shared" si="68"/>
        <v>53383</v>
      </c>
      <c r="BT34" s="9">
        <f t="shared" si="68"/>
        <v>53383</v>
      </c>
      <c r="BU34" s="9">
        <f t="shared" si="68"/>
        <v>53383</v>
      </c>
      <c r="BV34" s="9">
        <f t="shared" si="68"/>
        <v>53381</v>
      </c>
      <c r="BW34" s="9">
        <f t="shared" si="68"/>
        <v>53383</v>
      </c>
      <c r="BX34" s="9">
        <f t="shared" si="68"/>
        <v>40801</v>
      </c>
      <c r="BY34" s="9">
        <f t="shared" si="68"/>
        <v>40801</v>
      </c>
      <c r="BZ34" s="9">
        <f t="shared" si="68"/>
        <v>40801</v>
      </c>
      <c r="CA34" s="9">
        <f t="shared" si="68"/>
        <v>40799</v>
      </c>
      <c r="CB34" s="9">
        <f t="shared" si="68"/>
        <v>40801</v>
      </c>
      <c r="CC34" s="9">
        <f t="shared" si="68"/>
        <v>21898</v>
      </c>
      <c r="CD34" s="9">
        <f t="shared" ref="CD34:CH37" si="76">CC31</f>
        <v>21896</v>
      </c>
      <c r="CE34" s="9">
        <f t="shared" si="76"/>
        <v>21896</v>
      </c>
      <c r="CF34" s="9">
        <f t="shared" si="76"/>
        <v>21896</v>
      </c>
      <c r="CG34" s="9">
        <f t="shared" si="76"/>
        <v>21896</v>
      </c>
      <c r="CH34" s="9">
        <f t="shared" si="76"/>
        <v>19816</v>
      </c>
      <c r="CI34" s="9">
        <f>CI35+CI36</f>
        <v>52994</v>
      </c>
      <c r="CJ34" s="47">
        <f t="shared" ref="CJ34" si="77">SUM(B34:CI34)</f>
        <v>4143445</v>
      </c>
      <c r="CP34" s="9">
        <f t="shared" ref="CP34:CQ34" si="78">CP35+CP36</f>
        <v>2325381</v>
      </c>
      <c r="CQ34" s="9">
        <f t="shared" si="78"/>
        <v>1029628</v>
      </c>
      <c r="CR34" s="9">
        <f t="shared" si="24"/>
        <v>3355009</v>
      </c>
    </row>
    <row r="35" spans="1:96" x14ac:dyDescent="0.25">
      <c r="B35" s="9">
        <f t="shared" si="37"/>
        <v>23524</v>
      </c>
      <c r="C35" s="9">
        <f t="shared" si="71"/>
        <v>23524</v>
      </c>
      <c r="D35" s="9">
        <f t="shared" si="71"/>
        <v>23524</v>
      </c>
      <c r="E35" s="9">
        <f t="shared" si="71"/>
        <v>23524</v>
      </c>
      <c r="F35" s="9">
        <f t="shared" si="71"/>
        <v>23524</v>
      </c>
      <c r="G35" s="9">
        <f t="shared" si="71"/>
        <v>23524</v>
      </c>
      <c r="H35" s="9">
        <f t="shared" si="71"/>
        <v>23524</v>
      </c>
      <c r="I35" s="9">
        <f t="shared" si="71"/>
        <v>23524</v>
      </c>
      <c r="J35" s="9">
        <f t="shared" si="71"/>
        <v>23524</v>
      </c>
      <c r="K35" s="9">
        <f t="shared" si="71"/>
        <v>23524</v>
      </c>
      <c r="L35" s="9">
        <f t="shared" si="71"/>
        <v>24623</v>
      </c>
      <c r="M35" s="9">
        <f t="shared" si="71"/>
        <v>28607</v>
      </c>
      <c r="N35" s="9">
        <f t="shared" si="71"/>
        <v>28958</v>
      </c>
      <c r="O35" s="9">
        <f t="shared" si="71"/>
        <v>28958</v>
      </c>
      <c r="P35" s="9">
        <f t="shared" si="71"/>
        <v>28958</v>
      </c>
      <c r="Q35" s="9">
        <f t="shared" si="71"/>
        <v>28743</v>
      </c>
      <c r="R35" s="9">
        <f t="shared" si="71"/>
        <v>26247</v>
      </c>
      <c r="S35" s="9">
        <f t="shared" ref="S35:CD38" si="79">R32</f>
        <v>22003</v>
      </c>
      <c r="T35" s="9">
        <f t="shared" si="79"/>
        <v>22003</v>
      </c>
      <c r="U35" s="9">
        <f t="shared" si="79"/>
        <v>22003</v>
      </c>
      <c r="V35" s="9">
        <f t="shared" si="79"/>
        <v>22003</v>
      </c>
      <c r="W35" s="9">
        <f t="shared" si="79"/>
        <v>22003</v>
      </c>
      <c r="X35" s="9">
        <f t="shared" si="79"/>
        <v>22002</v>
      </c>
      <c r="Y35" s="9">
        <f t="shared" si="79"/>
        <v>20116</v>
      </c>
      <c r="Z35" s="9">
        <f t="shared" si="79"/>
        <v>20116</v>
      </c>
      <c r="AA35" s="9">
        <f t="shared" si="79"/>
        <v>19401</v>
      </c>
      <c r="AB35" s="9">
        <f t="shared" si="79"/>
        <v>19401</v>
      </c>
      <c r="AC35" s="9">
        <f t="shared" si="79"/>
        <v>17082</v>
      </c>
      <c r="AD35" s="9">
        <f t="shared" si="79"/>
        <v>17082</v>
      </c>
      <c r="AE35" s="9">
        <f t="shared" si="79"/>
        <v>18945</v>
      </c>
      <c r="AF35" s="9">
        <f t="shared" si="79"/>
        <v>18943</v>
      </c>
      <c r="AG35" s="9">
        <f t="shared" si="79"/>
        <v>18943</v>
      </c>
      <c r="AH35" s="9">
        <f t="shared" si="79"/>
        <v>18943</v>
      </c>
      <c r="AI35" s="9">
        <f t="shared" si="79"/>
        <v>18943</v>
      </c>
      <c r="AJ35" s="9">
        <f t="shared" si="79"/>
        <v>29515</v>
      </c>
      <c r="AK35" s="9">
        <f t="shared" si="79"/>
        <v>29515</v>
      </c>
      <c r="AL35" s="9">
        <f t="shared" si="79"/>
        <v>29515</v>
      </c>
      <c r="AM35" s="9">
        <f t="shared" si="79"/>
        <v>29515</v>
      </c>
      <c r="AN35" s="9">
        <f t="shared" si="79"/>
        <v>29515</v>
      </c>
      <c r="AO35" s="9">
        <f t="shared" si="79"/>
        <v>35129</v>
      </c>
      <c r="AP35" s="9">
        <f t="shared" si="79"/>
        <v>35129</v>
      </c>
      <c r="AQ35" s="9">
        <f t="shared" si="79"/>
        <v>35129</v>
      </c>
      <c r="AR35" s="9">
        <f t="shared" si="79"/>
        <v>35129</v>
      </c>
      <c r="AS35" s="9">
        <f t="shared" si="79"/>
        <v>35129</v>
      </c>
      <c r="AT35" s="9">
        <f t="shared" si="79"/>
        <v>28346</v>
      </c>
      <c r="AU35" s="9">
        <f t="shared" si="79"/>
        <v>28346</v>
      </c>
      <c r="AV35" s="9">
        <f t="shared" si="79"/>
        <v>28346</v>
      </c>
      <c r="AW35" s="9">
        <f t="shared" si="79"/>
        <v>28346</v>
      </c>
      <c r="AX35" s="9">
        <f t="shared" si="79"/>
        <v>28346</v>
      </c>
      <c r="AY35" s="9">
        <f t="shared" si="79"/>
        <v>25284</v>
      </c>
      <c r="AZ35" s="9">
        <f t="shared" si="79"/>
        <v>25282</v>
      </c>
      <c r="BA35" s="9">
        <f t="shared" si="79"/>
        <v>25282</v>
      </c>
      <c r="BB35" s="9">
        <f t="shared" si="79"/>
        <v>25282</v>
      </c>
      <c r="BC35" s="9">
        <f t="shared" si="79"/>
        <v>25282</v>
      </c>
      <c r="BD35" s="9">
        <f t="shared" si="79"/>
        <v>22514</v>
      </c>
      <c r="BE35" s="9">
        <f t="shared" si="79"/>
        <v>22514</v>
      </c>
      <c r="BF35" s="9">
        <f t="shared" si="79"/>
        <v>22514</v>
      </c>
      <c r="BG35" s="9">
        <f t="shared" si="79"/>
        <v>22514</v>
      </c>
      <c r="BH35" s="9">
        <f t="shared" si="79"/>
        <v>22514</v>
      </c>
      <c r="BI35" s="9">
        <f t="shared" si="79"/>
        <v>22822</v>
      </c>
      <c r="BJ35" s="9">
        <f t="shared" si="79"/>
        <v>22822</v>
      </c>
      <c r="BK35" s="9">
        <f t="shared" si="79"/>
        <v>22822</v>
      </c>
      <c r="BL35" s="9">
        <f t="shared" si="79"/>
        <v>22822</v>
      </c>
      <c r="BM35" s="9">
        <f t="shared" si="79"/>
        <v>22820</v>
      </c>
      <c r="BN35" s="9">
        <f t="shared" si="79"/>
        <v>26790</v>
      </c>
      <c r="BO35" s="9">
        <f t="shared" si="79"/>
        <v>26790</v>
      </c>
      <c r="BP35" s="9">
        <f t="shared" si="79"/>
        <v>26790</v>
      </c>
      <c r="BQ35" s="9">
        <f t="shared" si="79"/>
        <v>26790</v>
      </c>
      <c r="BR35" s="9">
        <f t="shared" si="79"/>
        <v>26789</v>
      </c>
      <c r="BS35" s="9">
        <f t="shared" si="79"/>
        <v>22269</v>
      </c>
      <c r="BT35" s="9">
        <f t="shared" si="79"/>
        <v>22269</v>
      </c>
      <c r="BU35" s="9">
        <f t="shared" si="79"/>
        <v>22269</v>
      </c>
      <c r="BV35" s="9">
        <f t="shared" si="79"/>
        <v>22269</v>
      </c>
      <c r="BW35" s="9">
        <f t="shared" si="79"/>
        <v>22268</v>
      </c>
      <c r="BX35" s="9">
        <f t="shared" si="79"/>
        <v>15868</v>
      </c>
      <c r="BY35" s="9">
        <f t="shared" si="79"/>
        <v>15866</v>
      </c>
      <c r="BZ35" s="9">
        <f t="shared" si="79"/>
        <v>15866</v>
      </c>
      <c r="CA35" s="9">
        <f t="shared" si="79"/>
        <v>15866</v>
      </c>
      <c r="CB35" s="9">
        <f t="shared" si="79"/>
        <v>15866</v>
      </c>
      <c r="CC35" s="9">
        <f t="shared" si="79"/>
        <v>7860</v>
      </c>
      <c r="CD35" s="9">
        <f t="shared" si="79"/>
        <v>7860</v>
      </c>
      <c r="CE35" s="9">
        <f t="shared" si="76"/>
        <v>7860</v>
      </c>
      <c r="CF35" s="9">
        <f t="shared" si="76"/>
        <v>7860</v>
      </c>
      <c r="CG35" s="9">
        <f t="shared" si="76"/>
        <v>7860</v>
      </c>
      <c r="CH35" s="9">
        <f t="shared" si="76"/>
        <v>6094</v>
      </c>
      <c r="CI35" s="9">
        <f>ROUND(CI32*$CM$8,0)</f>
        <v>12692</v>
      </c>
      <c r="CJ35" s="47"/>
      <c r="CP35" s="9">
        <f t="shared" ref="CP35" si="80">SUM(R35:BN35)</f>
        <v>1211009</v>
      </c>
      <c r="CQ35" s="9">
        <f t="shared" ref="CQ35" si="81">SUM(BO35:CI35)</f>
        <v>355921</v>
      </c>
      <c r="CR35" s="9">
        <f t="shared" si="24"/>
        <v>1566930</v>
      </c>
    </row>
    <row r="36" spans="1:96" x14ac:dyDescent="0.25">
      <c r="B36" s="9">
        <f t="shared" si="37"/>
        <v>22501</v>
      </c>
      <c r="C36" s="9">
        <f t="shared" si="71"/>
        <v>22501</v>
      </c>
      <c r="D36" s="9">
        <f t="shared" si="71"/>
        <v>22501</v>
      </c>
      <c r="E36" s="9">
        <f t="shared" si="71"/>
        <v>22501</v>
      </c>
      <c r="F36" s="9">
        <f t="shared" si="71"/>
        <v>22501</v>
      </c>
      <c r="G36" s="9">
        <f t="shared" si="71"/>
        <v>22501</v>
      </c>
      <c r="H36" s="9">
        <f t="shared" si="71"/>
        <v>22501</v>
      </c>
      <c r="I36" s="9">
        <f t="shared" si="71"/>
        <v>22501</v>
      </c>
      <c r="J36" s="9">
        <f t="shared" si="71"/>
        <v>22501</v>
      </c>
      <c r="K36" s="9">
        <f t="shared" si="71"/>
        <v>22501</v>
      </c>
      <c r="L36" s="9">
        <f t="shared" si="71"/>
        <v>23426</v>
      </c>
      <c r="M36" s="9">
        <f t="shared" si="71"/>
        <v>26765</v>
      </c>
      <c r="N36" s="9">
        <f t="shared" si="71"/>
        <v>27434</v>
      </c>
      <c r="O36" s="9">
        <f t="shared" si="71"/>
        <v>27434</v>
      </c>
      <c r="P36" s="9">
        <f t="shared" si="71"/>
        <v>27435</v>
      </c>
      <c r="Q36" s="9">
        <f t="shared" si="71"/>
        <v>26846</v>
      </c>
      <c r="R36" s="9">
        <f t="shared" si="71"/>
        <v>24880</v>
      </c>
      <c r="S36" s="9">
        <f t="shared" si="79"/>
        <v>20897</v>
      </c>
      <c r="T36" s="9">
        <f t="shared" si="79"/>
        <v>20897</v>
      </c>
      <c r="U36" s="9">
        <f t="shared" si="79"/>
        <v>20897</v>
      </c>
      <c r="V36" s="9">
        <f t="shared" si="79"/>
        <v>20897</v>
      </c>
      <c r="W36" s="9">
        <f t="shared" si="79"/>
        <v>20897</v>
      </c>
      <c r="X36" s="9">
        <f t="shared" si="79"/>
        <v>20897</v>
      </c>
      <c r="Y36" s="9">
        <f t="shared" si="79"/>
        <v>18876</v>
      </c>
      <c r="Z36" s="9">
        <f t="shared" si="79"/>
        <v>18875</v>
      </c>
      <c r="AA36" s="9">
        <f t="shared" si="79"/>
        <v>18339</v>
      </c>
      <c r="AB36" s="9">
        <f t="shared" si="79"/>
        <v>18339</v>
      </c>
      <c r="AC36" s="9">
        <f t="shared" si="79"/>
        <v>17836</v>
      </c>
      <c r="AD36" s="9">
        <f t="shared" si="79"/>
        <v>17835</v>
      </c>
      <c r="AE36" s="9">
        <f t="shared" si="79"/>
        <v>19701</v>
      </c>
      <c r="AF36" s="9">
        <f t="shared" si="79"/>
        <v>19700</v>
      </c>
      <c r="AG36" s="9">
        <f t="shared" si="79"/>
        <v>19701</v>
      </c>
      <c r="AH36" s="9">
        <f t="shared" si="79"/>
        <v>19701</v>
      </c>
      <c r="AI36" s="9">
        <f t="shared" si="79"/>
        <v>19701</v>
      </c>
      <c r="AJ36" s="9">
        <f t="shared" si="79"/>
        <v>29261</v>
      </c>
      <c r="AK36" s="9">
        <f t="shared" si="79"/>
        <v>29261</v>
      </c>
      <c r="AL36" s="9">
        <f t="shared" si="79"/>
        <v>29262</v>
      </c>
      <c r="AM36" s="9">
        <f t="shared" si="79"/>
        <v>29262</v>
      </c>
      <c r="AN36" s="9">
        <f t="shared" si="79"/>
        <v>29261</v>
      </c>
      <c r="AO36" s="9">
        <f t="shared" si="79"/>
        <v>34746</v>
      </c>
      <c r="AP36" s="9">
        <f t="shared" si="79"/>
        <v>34746</v>
      </c>
      <c r="AQ36" s="9">
        <f t="shared" si="79"/>
        <v>34746</v>
      </c>
      <c r="AR36" s="9">
        <f t="shared" si="79"/>
        <v>34746</v>
      </c>
      <c r="AS36" s="9">
        <f t="shared" si="79"/>
        <v>34746</v>
      </c>
      <c r="AT36" s="9">
        <f t="shared" si="79"/>
        <v>29340</v>
      </c>
      <c r="AU36" s="9">
        <f t="shared" si="79"/>
        <v>29339</v>
      </c>
      <c r="AV36" s="9">
        <f t="shared" si="79"/>
        <v>29339</v>
      </c>
      <c r="AW36" s="9">
        <f t="shared" si="79"/>
        <v>29339</v>
      </c>
      <c r="AX36" s="9">
        <f t="shared" si="79"/>
        <v>29339</v>
      </c>
      <c r="AY36" s="9">
        <f t="shared" si="79"/>
        <v>27437</v>
      </c>
      <c r="AZ36" s="9">
        <f t="shared" si="79"/>
        <v>27438</v>
      </c>
      <c r="BA36" s="9">
        <f t="shared" si="79"/>
        <v>27438</v>
      </c>
      <c r="BB36" s="9">
        <f t="shared" si="79"/>
        <v>27438</v>
      </c>
      <c r="BC36" s="9">
        <f t="shared" si="79"/>
        <v>27438</v>
      </c>
      <c r="BD36" s="9">
        <f t="shared" si="79"/>
        <v>25052</v>
      </c>
      <c r="BE36" s="9">
        <f t="shared" si="79"/>
        <v>25052</v>
      </c>
      <c r="BF36" s="9">
        <f t="shared" si="79"/>
        <v>25052</v>
      </c>
      <c r="BG36" s="9">
        <f t="shared" si="79"/>
        <v>25052</v>
      </c>
      <c r="BH36" s="9">
        <f t="shared" si="79"/>
        <v>25052</v>
      </c>
      <c r="BI36" s="9">
        <f t="shared" si="79"/>
        <v>26324</v>
      </c>
      <c r="BJ36" s="9">
        <f t="shared" si="79"/>
        <v>26325</v>
      </c>
      <c r="BK36" s="9">
        <f t="shared" si="79"/>
        <v>26325</v>
      </c>
      <c r="BL36" s="9">
        <f t="shared" si="79"/>
        <v>26325</v>
      </c>
      <c r="BM36" s="9">
        <f t="shared" si="79"/>
        <v>26325</v>
      </c>
      <c r="BN36" s="9">
        <f t="shared" si="79"/>
        <v>32792</v>
      </c>
      <c r="BO36" s="9">
        <f t="shared" si="79"/>
        <v>32792</v>
      </c>
      <c r="BP36" s="9">
        <f t="shared" si="79"/>
        <v>32792</v>
      </c>
      <c r="BQ36" s="9">
        <f t="shared" si="79"/>
        <v>32793</v>
      </c>
      <c r="BR36" s="9">
        <f t="shared" si="79"/>
        <v>32792</v>
      </c>
      <c r="BS36" s="9">
        <f t="shared" si="79"/>
        <v>31114</v>
      </c>
      <c r="BT36" s="9">
        <f t="shared" si="79"/>
        <v>31114</v>
      </c>
      <c r="BU36" s="9">
        <f t="shared" si="79"/>
        <v>31114</v>
      </c>
      <c r="BV36" s="9">
        <f t="shared" si="79"/>
        <v>31113</v>
      </c>
      <c r="BW36" s="9">
        <f t="shared" si="79"/>
        <v>31114</v>
      </c>
      <c r="BX36" s="9">
        <f t="shared" si="79"/>
        <v>24934</v>
      </c>
      <c r="BY36" s="9">
        <f t="shared" si="79"/>
        <v>24934</v>
      </c>
      <c r="BZ36" s="9">
        <f t="shared" si="79"/>
        <v>24934</v>
      </c>
      <c r="CA36" s="9">
        <f t="shared" si="79"/>
        <v>24935</v>
      </c>
      <c r="CB36" s="9">
        <f t="shared" si="79"/>
        <v>24934</v>
      </c>
      <c r="CC36" s="9">
        <f t="shared" si="79"/>
        <v>14038</v>
      </c>
      <c r="CD36" s="9">
        <f t="shared" si="79"/>
        <v>14036</v>
      </c>
      <c r="CE36" s="9">
        <f t="shared" si="76"/>
        <v>14036</v>
      </c>
      <c r="CF36" s="9">
        <f t="shared" si="76"/>
        <v>14036</v>
      </c>
      <c r="CG36" s="9">
        <f t="shared" si="76"/>
        <v>14036</v>
      </c>
      <c r="CH36" s="9">
        <f t="shared" si="76"/>
        <v>13722</v>
      </c>
      <c r="CI36" s="9">
        <f>ROUND(CI33*$CM$9,0)</f>
        <v>40302</v>
      </c>
      <c r="CJ36" s="47"/>
      <c r="CP36" s="9">
        <f t="shared" ref="CP36" si="82">SUM(R36:BI36)</f>
        <v>1114372</v>
      </c>
      <c r="CQ36" s="9">
        <f t="shared" ref="CQ36" si="83">SUM(BJ36:CI36)</f>
        <v>673707</v>
      </c>
      <c r="CR36" s="9">
        <f t="shared" si="24"/>
        <v>1788079</v>
      </c>
    </row>
    <row r="37" spans="1:96" x14ac:dyDescent="0.25">
      <c r="A37" s="9">
        <v>2029</v>
      </c>
      <c r="B37" s="9">
        <f>B34</f>
        <v>46025</v>
      </c>
      <c r="C37" s="9">
        <f t="shared" si="71"/>
        <v>46025</v>
      </c>
      <c r="D37" s="9">
        <f t="shared" si="71"/>
        <v>46025</v>
      </c>
      <c r="E37" s="9">
        <f t="shared" si="71"/>
        <v>46025</v>
      </c>
      <c r="F37" s="9">
        <f t="shared" si="71"/>
        <v>46025</v>
      </c>
      <c r="G37" s="9">
        <f t="shared" si="71"/>
        <v>46025</v>
      </c>
      <c r="H37" s="9">
        <f t="shared" si="71"/>
        <v>46025</v>
      </c>
      <c r="I37" s="9">
        <f t="shared" si="71"/>
        <v>46025</v>
      </c>
      <c r="J37" s="9">
        <f t="shared" si="71"/>
        <v>46025</v>
      </c>
      <c r="K37" s="9">
        <f t="shared" si="71"/>
        <v>46025</v>
      </c>
      <c r="L37" s="9">
        <f t="shared" si="71"/>
        <v>46025</v>
      </c>
      <c r="M37" s="9">
        <f t="shared" si="71"/>
        <v>48049</v>
      </c>
      <c r="N37" s="9">
        <f t="shared" si="71"/>
        <v>55372</v>
      </c>
      <c r="O37" s="9">
        <f t="shared" si="71"/>
        <v>56392</v>
      </c>
      <c r="P37" s="9">
        <f t="shared" si="71"/>
        <v>56392</v>
      </c>
      <c r="Q37" s="9">
        <f t="shared" si="71"/>
        <v>56393</v>
      </c>
      <c r="R37" s="9">
        <f t="shared" si="71"/>
        <v>55589</v>
      </c>
      <c r="S37" s="9">
        <f t="shared" si="79"/>
        <v>51127</v>
      </c>
      <c r="T37" s="9">
        <f t="shared" si="79"/>
        <v>42900</v>
      </c>
      <c r="U37" s="9">
        <f t="shared" si="79"/>
        <v>42900</v>
      </c>
      <c r="V37" s="9">
        <f t="shared" si="79"/>
        <v>42900</v>
      </c>
      <c r="W37" s="9">
        <f t="shared" si="79"/>
        <v>42900</v>
      </c>
      <c r="X37" s="9">
        <f t="shared" si="79"/>
        <v>42900</v>
      </c>
      <c r="Y37" s="9">
        <f t="shared" si="79"/>
        <v>42899</v>
      </c>
      <c r="Z37" s="9">
        <f t="shared" si="79"/>
        <v>38992</v>
      </c>
      <c r="AA37" s="9">
        <f t="shared" si="79"/>
        <v>38991</v>
      </c>
      <c r="AB37" s="9">
        <f t="shared" si="79"/>
        <v>37740</v>
      </c>
      <c r="AC37" s="9">
        <f t="shared" si="79"/>
        <v>37740</v>
      </c>
      <c r="AD37" s="9">
        <f t="shared" si="79"/>
        <v>34918</v>
      </c>
      <c r="AE37" s="9">
        <f t="shared" si="79"/>
        <v>34917</v>
      </c>
      <c r="AF37" s="9">
        <f t="shared" si="79"/>
        <v>38645</v>
      </c>
      <c r="AG37" s="9">
        <f t="shared" si="79"/>
        <v>38644</v>
      </c>
      <c r="AH37" s="9">
        <f t="shared" si="79"/>
        <v>38644</v>
      </c>
      <c r="AI37" s="9">
        <f t="shared" si="79"/>
        <v>38644</v>
      </c>
      <c r="AJ37" s="9">
        <f t="shared" si="79"/>
        <v>38644</v>
      </c>
      <c r="AK37" s="9">
        <f t="shared" si="79"/>
        <v>58776</v>
      </c>
      <c r="AL37" s="9">
        <f t="shared" si="79"/>
        <v>58776</v>
      </c>
      <c r="AM37" s="9">
        <f t="shared" si="79"/>
        <v>58776</v>
      </c>
      <c r="AN37" s="9">
        <f t="shared" si="79"/>
        <v>58777</v>
      </c>
      <c r="AO37" s="9">
        <f t="shared" si="79"/>
        <v>58777</v>
      </c>
      <c r="AP37" s="9">
        <f t="shared" si="79"/>
        <v>69875</v>
      </c>
      <c r="AQ37" s="9">
        <f t="shared" si="79"/>
        <v>69875</v>
      </c>
      <c r="AR37" s="9">
        <f t="shared" si="79"/>
        <v>69875</v>
      </c>
      <c r="AS37" s="9">
        <f t="shared" si="79"/>
        <v>69875</v>
      </c>
      <c r="AT37" s="9">
        <f t="shared" si="79"/>
        <v>69875</v>
      </c>
      <c r="AU37" s="9">
        <f t="shared" si="79"/>
        <v>57686</v>
      </c>
      <c r="AV37" s="9">
        <f t="shared" si="79"/>
        <v>57685</v>
      </c>
      <c r="AW37" s="9">
        <f t="shared" si="79"/>
        <v>57685</v>
      </c>
      <c r="AX37" s="9">
        <f t="shared" si="79"/>
        <v>57685</v>
      </c>
      <c r="AY37" s="9">
        <f t="shared" si="79"/>
        <v>57685</v>
      </c>
      <c r="AZ37" s="9">
        <f t="shared" si="79"/>
        <v>52721</v>
      </c>
      <c r="BA37" s="9">
        <f t="shared" si="79"/>
        <v>52720</v>
      </c>
      <c r="BB37" s="9">
        <f t="shared" si="79"/>
        <v>52720</v>
      </c>
      <c r="BC37" s="9">
        <f t="shared" si="79"/>
        <v>52720</v>
      </c>
      <c r="BD37" s="9">
        <f t="shared" si="79"/>
        <v>52720</v>
      </c>
      <c r="BE37" s="9">
        <f t="shared" si="79"/>
        <v>47566</v>
      </c>
      <c r="BF37" s="9">
        <f t="shared" si="79"/>
        <v>47566</v>
      </c>
      <c r="BG37" s="9">
        <f t="shared" si="79"/>
        <v>47566</v>
      </c>
      <c r="BH37" s="9">
        <f t="shared" si="79"/>
        <v>47566</v>
      </c>
      <c r="BI37" s="9">
        <f t="shared" si="79"/>
        <v>47566</v>
      </c>
      <c r="BJ37" s="9">
        <f t="shared" si="79"/>
        <v>49147</v>
      </c>
      <c r="BK37" s="9">
        <f t="shared" si="79"/>
        <v>49147</v>
      </c>
      <c r="BL37" s="9">
        <f t="shared" si="79"/>
        <v>49146</v>
      </c>
      <c r="BM37" s="9">
        <f t="shared" si="79"/>
        <v>49146</v>
      </c>
      <c r="BN37" s="9">
        <f t="shared" si="79"/>
        <v>49146</v>
      </c>
      <c r="BO37" s="9">
        <f t="shared" si="79"/>
        <v>59582</v>
      </c>
      <c r="BP37" s="9">
        <f t="shared" si="79"/>
        <v>59582</v>
      </c>
      <c r="BQ37" s="9">
        <f t="shared" si="79"/>
        <v>59582</v>
      </c>
      <c r="BR37" s="9">
        <f t="shared" si="79"/>
        <v>59581</v>
      </c>
      <c r="BS37" s="9">
        <f t="shared" si="79"/>
        <v>59582</v>
      </c>
      <c r="BT37" s="9">
        <f t="shared" si="79"/>
        <v>53383</v>
      </c>
      <c r="BU37" s="9">
        <f t="shared" si="79"/>
        <v>53383</v>
      </c>
      <c r="BV37" s="9">
        <f t="shared" si="79"/>
        <v>53383</v>
      </c>
      <c r="BW37" s="9">
        <f t="shared" si="79"/>
        <v>53381</v>
      </c>
      <c r="BX37" s="9">
        <f t="shared" si="79"/>
        <v>53383</v>
      </c>
      <c r="BY37" s="9">
        <f t="shared" si="79"/>
        <v>40801</v>
      </c>
      <c r="BZ37" s="9">
        <f t="shared" si="79"/>
        <v>40801</v>
      </c>
      <c r="CA37" s="9">
        <f t="shared" si="79"/>
        <v>40801</v>
      </c>
      <c r="CB37" s="9">
        <f t="shared" si="79"/>
        <v>40799</v>
      </c>
      <c r="CC37" s="9">
        <f t="shared" si="79"/>
        <v>40801</v>
      </c>
      <c r="CD37" s="9">
        <f t="shared" si="79"/>
        <v>21898</v>
      </c>
      <c r="CE37" s="9">
        <f t="shared" si="76"/>
        <v>21896</v>
      </c>
      <c r="CF37" s="9">
        <f t="shared" si="76"/>
        <v>21896</v>
      </c>
      <c r="CG37" s="9">
        <f t="shared" si="76"/>
        <v>21896</v>
      </c>
      <c r="CH37" s="9">
        <f t="shared" si="76"/>
        <v>21896</v>
      </c>
      <c r="CI37" s="9">
        <f>CI38+CI39</f>
        <v>52360</v>
      </c>
      <c r="CJ37" s="47">
        <f t="shared" ref="CJ37" si="84">SUM(B37:CI37)</f>
        <v>4169020</v>
      </c>
      <c r="CP37" s="9">
        <f t="shared" ref="CP37:CQ37" si="85">CP38+CP39</f>
        <v>2327856</v>
      </c>
      <c r="CQ37" s="9">
        <f t="shared" si="85"/>
        <v>1062292</v>
      </c>
      <c r="CR37" s="9">
        <f t="shared" si="24"/>
        <v>3390148</v>
      </c>
    </row>
    <row r="38" spans="1:96" x14ac:dyDescent="0.25">
      <c r="B38" s="9">
        <f t="shared" si="37"/>
        <v>23524</v>
      </c>
      <c r="C38" s="9">
        <f t="shared" si="71"/>
        <v>23524</v>
      </c>
      <c r="D38" s="9">
        <f t="shared" si="71"/>
        <v>23524</v>
      </c>
      <c r="E38" s="9">
        <f t="shared" si="71"/>
        <v>23524</v>
      </c>
      <c r="F38" s="9">
        <f t="shared" si="71"/>
        <v>23524</v>
      </c>
      <c r="G38" s="9">
        <f t="shared" si="71"/>
        <v>23524</v>
      </c>
      <c r="H38" s="9">
        <f t="shared" si="71"/>
        <v>23524</v>
      </c>
      <c r="I38" s="9">
        <f t="shared" si="71"/>
        <v>23524</v>
      </c>
      <c r="J38" s="9">
        <f t="shared" si="71"/>
        <v>23524</v>
      </c>
      <c r="K38" s="9">
        <f t="shared" si="71"/>
        <v>23524</v>
      </c>
      <c r="L38" s="9">
        <f t="shared" si="71"/>
        <v>23524</v>
      </c>
      <c r="M38" s="9">
        <f t="shared" si="71"/>
        <v>24623</v>
      </c>
      <c r="N38" s="9">
        <f t="shared" si="71"/>
        <v>28607</v>
      </c>
      <c r="O38" s="9">
        <f t="shared" si="71"/>
        <v>28958</v>
      </c>
      <c r="P38" s="9">
        <f t="shared" si="71"/>
        <v>28958</v>
      </c>
      <c r="Q38" s="9">
        <f t="shared" si="71"/>
        <v>28958</v>
      </c>
      <c r="R38" s="9">
        <f t="shared" si="71"/>
        <v>28743</v>
      </c>
      <c r="S38" s="9">
        <f t="shared" si="79"/>
        <v>26247</v>
      </c>
      <c r="T38" s="9">
        <f t="shared" si="79"/>
        <v>22003</v>
      </c>
      <c r="U38" s="9">
        <f t="shared" si="79"/>
        <v>22003</v>
      </c>
      <c r="V38" s="9">
        <f t="shared" si="79"/>
        <v>22003</v>
      </c>
      <c r="W38" s="9">
        <f t="shared" si="79"/>
        <v>22003</v>
      </c>
      <c r="X38" s="9">
        <f t="shared" si="79"/>
        <v>22003</v>
      </c>
      <c r="Y38" s="9">
        <f t="shared" si="79"/>
        <v>22002</v>
      </c>
      <c r="Z38" s="9">
        <f t="shared" si="79"/>
        <v>20116</v>
      </c>
      <c r="AA38" s="9">
        <f t="shared" si="79"/>
        <v>20116</v>
      </c>
      <c r="AB38" s="9">
        <f t="shared" si="79"/>
        <v>19401</v>
      </c>
      <c r="AC38" s="9">
        <f t="shared" si="79"/>
        <v>19401</v>
      </c>
      <c r="AD38" s="9">
        <f t="shared" si="79"/>
        <v>17082</v>
      </c>
      <c r="AE38" s="9">
        <f t="shared" si="79"/>
        <v>17082</v>
      </c>
      <c r="AF38" s="9">
        <f t="shared" si="79"/>
        <v>18945</v>
      </c>
      <c r="AG38" s="9">
        <f t="shared" si="79"/>
        <v>18943</v>
      </c>
      <c r="AH38" s="9">
        <f t="shared" si="79"/>
        <v>18943</v>
      </c>
      <c r="AI38" s="9">
        <f t="shared" si="79"/>
        <v>18943</v>
      </c>
      <c r="AJ38" s="9">
        <f t="shared" si="79"/>
        <v>18943</v>
      </c>
      <c r="AK38" s="9">
        <f t="shared" si="79"/>
        <v>29515</v>
      </c>
      <c r="AL38" s="9">
        <f t="shared" si="79"/>
        <v>29515</v>
      </c>
      <c r="AM38" s="9">
        <f t="shared" si="79"/>
        <v>29515</v>
      </c>
      <c r="AN38" s="9">
        <f t="shared" si="79"/>
        <v>29515</v>
      </c>
      <c r="AO38" s="9">
        <f t="shared" si="79"/>
        <v>29515</v>
      </c>
      <c r="AP38" s="9">
        <f t="shared" si="79"/>
        <v>35129</v>
      </c>
      <c r="AQ38" s="9">
        <f t="shared" si="79"/>
        <v>35129</v>
      </c>
      <c r="AR38" s="9">
        <f t="shared" si="79"/>
        <v>35129</v>
      </c>
      <c r="AS38" s="9">
        <f t="shared" si="79"/>
        <v>35129</v>
      </c>
      <c r="AT38" s="9">
        <f t="shared" si="79"/>
        <v>35129</v>
      </c>
      <c r="AU38" s="9">
        <f t="shared" si="79"/>
        <v>28346</v>
      </c>
      <c r="AV38" s="9">
        <f t="shared" si="79"/>
        <v>28346</v>
      </c>
      <c r="AW38" s="9">
        <f t="shared" si="79"/>
        <v>28346</v>
      </c>
      <c r="AX38" s="9">
        <f t="shared" si="79"/>
        <v>28346</v>
      </c>
      <c r="AY38" s="9">
        <f t="shared" si="79"/>
        <v>28346</v>
      </c>
      <c r="AZ38" s="9">
        <f t="shared" si="79"/>
        <v>25284</v>
      </c>
      <c r="BA38" s="9">
        <f t="shared" si="79"/>
        <v>25282</v>
      </c>
      <c r="BB38" s="9">
        <f t="shared" si="79"/>
        <v>25282</v>
      </c>
      <c r="BC38" s="9">
        <f t="shared" si="79"/>
        <v>25282</v>
      </c>
      <c r="BD38" s="9">
        <f t="shared" si="79"/>
        <v>25282</v>
      </c>
      <c r="BE38" s="9">
        <f t="shared" si="79"/>
        <v>22514</v>
      </c>
      <c r="BF38" s="9">
        <f t="shared" si="79"/>
        <v>22514</v>
      </c>
      <c r="BG38" s="9">
        <f t="shared" si="79"/>
        <v>22514</v>
      </c>
      <c r="BH38" s="9">
        <f t="shared" si="79"/>
        <v>22514</v>
      </c>
      <c r="BI38" s="9">
        <f t="shared" si="79"/>
        <v>22514</v>
      </c>
      <c r="BJ38" s="9">
        <f t="shared" si="79"/>
        <v>22822</v>
      </c>
      <c r="BK38" s="9">
        <f t="shared" si="79"/>
        <v>22822</v>
      </c>
      <c r="BL38" s="9">
        <f t="shared" si="79"/>
        <v>22822</v>
      </c>
      <c r="BM38" s="9">
        <f t="shared" si="79"/>
        <v>22822</v>
      </c>
      <c r="BN38" s="9">
        <f t="shared" si="79"/>
        <v>22820</v>
      </c>
      <c r="BO38" s="9">
        <f t="shared" si="79"/>
        <v>26790</v>
      </c>
      <c r="BP38" s="9">
        <f t="shared" si="79"/>
        <v>26790</v>
      </c>
      <c r="BQ38" s="9">
        <f t="shared" si="79"/>
        <v>26790</v>
      </c>
      <c r="BR38" s="9">
        <f t="shared" si="79"/>
        <v>26790</v>
      </c>
      <c r="BS38" s="9">
        <f t="shared" si="79"/>
        <v>26789</v>
      </c>
      <c r="BT38" s="9">
        <f t="shared" si="79"/>
        <v>22269</v>
      </c>
      <c r="BU38" s="9">
        <f t="shared" si="79"/>
        <v>22269</v>
      </c>
      <c r="BV38" s="9">
        <f t="shared" si="79"/>
        <v>22269</v>
      </c>
      <c r="BW38" s="9">
        <f t="shared" si="79"/>
        <v>22269</v>
      </c>
      <c r="BX38" s="9">
        <f t="shared" si="79"/>
        <v>22268</v>
      </c>
      <c r="BY38" s="9">
        <f t="shared" si="79"/>
        <v>15868</v>
      </c>
      <c r="BZ38" s="9">
        <f t="shared" si="79"/>
        <v>15866</v>
      </c>
      <c r="CA38" s="9">
        <f t="shared" si="79"/>
        <v>15866</v>
      </c>
      <c r="CB38" s="9">
        <f t="shared" si="79"/>
        <v>15866</v>
      </c>
      <c r="CC38" s="9">
        <f t="shared" si="79"/>
        <v>15866</v>
      </c>
      <c r="CD38" s="9">
        <f t="shared" ref="CD38:CH41" si="86">CC35</f>
        <v>7860</v>
      </c>
      <c r="CE38" s="9">
        <f t="shared" si="86"/>
        <v>7860</v>
      </c>
      <c r="CF38" s="9">
        <f t="shared" si="86"/>
        <v>7860</v>
      </c>
      <c r="CG38" s="9">
        <f t="shared" si="86"/>
        <v>7860</v>
      </c>
      <c r="CH38" s="9">
        <f t="shared" si="86"/>
        <v>7860</v>
      </c>
      <c r="CI38" s="9">
        <f>ROUND(CI35*$CM$8,0)</f>
        <v>12663</v>
      </c>
      <c r="CJ38" s="47"/>
      <c r="CP38" s="9">
        <f t="shared" ref="CP38" si="87">SUM(R38:BN38)</f>
        <v>1212962</v>
      </c>
      <c r="CQ38" s="9">
        <f t="shared" ref="CQ38" si="88">SUM(BO38:CI38)</f>
        <v>376588</v>
      </c>
      <c r="CR38" s="9">
        <f t="shared" si="24"/>
        <v>1589550</v>
      </c>
    </row>
    <row r="39" spans="1:96" x14ac:dyDescent="0.25">
      <c r="B39" s="9">
        <f t="shared" si="37"/>
        <v>22501</v>
      </c>
      <c r="C39" s="9">
        <f t="shared" si="71"/>
        <v>22501</v>
      </c>
      <c r="D39" s="9">
        <f t="shared" si="71"/>
        <v>22501</v>
      </c>
      <c r="E39" s="9">
        <f t="shared" si="71"/>
        <v>22501</v>
      </c>
      <c r="F39" s="9">
        <f t="shared" si="71"/>
        <v>22501</v>
      </c>
      <c r="G39" s="9">
        <f t="shared" si="71"/>
        <v>22501</v>
      </c>
      <c r="H39" s="9">
        <f t="shared" si="71"/>
        <v>22501</v>
      </c>
      <c r="I39" s="9">
        <f t="shared" si="71"/>
        <v>22501</v>
      </c>
      <c r="J39" s="9">
        <f t="shared" si="71"/>
        <v>22501</v>
      </c>
      <c r="K39" s="9">
        <f t="shared" si="71"/>
        <v>22501</v>
      </c>
      <c r="L39" s="9">
        <f t="shared" si="71"/>
        <v>22501</v>
      </c>
      <c r="M39" s="9">
        <f t="shared" si="71"/>
        <v>23426</v>
      </c>
      <c r="N39" s="9">
        <f t="shared" si="71"/>
        <v>26765</v>
      </c>
      <c r="O39" s="9">
        <f t="shared" si="71"/>
        <v>27434</v>
      </c>
      <c r="P39" s="9">
        <f t="shared" si="71"/>
        <v>27434</v>
      </c>
      <c r="Q39" s="9">
        <f t="shared" si="71"/>
        <v>27435</v>
      </c>
      <c r="R39" s="9">
        <f t="shared" si="71"/>
        <v>26846</v>
      </c>
      <c r="S39" s="9">
        <f t="shared" ref="S39:CD42" si="89">R36</f>
        <v>24880</v>
      </c>
      <c r="T39" s="9">
        <f t="shared" si="89"/>
        <v>20897</v>
      </c>
      <c r="U39" s="9">
        <f t="shared" si="89"/>
        <v>20897</v>
      </c>
      <c r="V39" s="9">
        <f t="shared" si="89"/>
        <v>20897</v>
      </c>
      <c r="W39" s="9">
        <f t="shared" si="89"/>
        <v>20897</v>
      </c>
      <c r="X39" s="9">
        <f t="shared" si="89"/>
        <v>20897</v>
      </c>
      <c r="Y39" s="9">
        <f t="shared" si="89"/>
        <v>20897</v>
      </c>
      <c r="Z39" s="9">
        <f t="shared" si="89"/>
        <v>18876</v>
      </c>
      <c r="AA39" s="9">
        <f t="shared" si="89"/>
        <v>18875</v>
      </c>
      <c r="AB39" s="9">
        <f t="shared" si="89"/>
        <v>18339</v>
      </c>
      <c r="AC39" s="9">
        <f t="shared" si="89"/>
        <v>18339</v>
      </c>
      <c r="AD39" s="9">
        <f t="shared" si="89"/>
        <v>17836</v>
      </c>
      <c r="AE39" s="9">
        <f t="shared" si="89"/>
        <v>17835</v>
      </c>
      <c r="AF39" s="9">
        <f t="shared" si="89"/>
        <v>19701</v>
      </c>
      <c r="AG39" s="9">
        <f t="shared" si="89"/>
        <v>19700</v>
      </c>
      <c r="AH39" s="9">
        <f t="shared" si="89"/>
        <v>19701</v>
      </c>
      <c r="AI39" s="9">
        <f t="shared" si="89"/>
        <v>19701</v>
      </c>
      <c r="AJ39" s="9">
        <f t="shared" si="89"/>
        <v>19701</v>
      </c>
      <c r="AK39" s="9">
        <f t="shared" si="89"/>
        <v>29261</v>
      </c>
      <c r="AL39" s="9">
        <f t="shared" si="89"/>
        <v>29261</v>
      </c>
      <c r="AM39" s="9">
        <f t="shared" si="89"/>
        <v>29262</v>
      </c>
      <c r="AN39" s="9">
        <f t="shared" si="89"/>
        <v>29262</v>
      </c>
      <c r="AO39" s="9">
        <f t="shared" si="89"/>
        <v>29261</v>
      </c>
      <c r="AP39" s="9">
        <f t="shared" si="89"/>
        <v>34746</v>
      </c>
      <c r="AQ39" s="9">
        <f t="shared" si="89"/>
        <v>34746</v>
      </c>
      <c r="AR39" s="9">
        <f t="shared" si="89"/>
        <v>34746</v>
      </c>
      <c r="AS39" s="9">
        <f t="shared" si="89"/>
        <v>34746</v>
      </c>
      <c r="AT39" s="9">
        <f t="shared" si="89"/>
        <v>34746</v>
      </c>
      <c r="AU39" s="9">
        <f t="shared" si="89"/>
        <v>29340</v>
      </c>
      <c r="AV39" s="9">
        <f t="shared" si="89"/>
        <v>29339</v>
      </c>
      <c r="AW39" s="9">
        <f t="shared" si="89"/>
        <v>29339</v>
      </c>
      <c r="AX39" s="9">
        <f t="shared" si="89"/>
        <v>29339</v>
      </c>
      <c r="AY39" s="9">
        <f t="shared" si="89"/>
        <v>29339</v>
      </c>
      <c r="AZ39" s="9">
        <f t="shared" si="89"/>
        <v>27437</v>
      </c>
      <c r="BA39" s="9">
        <f t="shared" si="89"/>
        <v>27438</v>
      </c>
      <c r="BB39" s="9">
        <f t="shared" si="89"/>
        <v>27438</v>
      </c>
      <c r="BC39" s="9">
        <f t="shared" si="89"/>
        <v>27438</v>
      </c>
      <c r="BD39" s="9">
        <f t="shared" si="89"/>
        <v>27438</v>
      </c>
      <c r="BE39" s="9">
        <f t="shared" si="89"/>
        <v>25052</v>
      </c>
      <c r="BF39" s="9">
        <f t="shared" si="89"/>
        <v>25052</v>
      </c>
      <c r="BG39" s="9">
        <f t="shared" si="89"/>
        <v>25052</v>
      </c>
      <c r="BH39" s="9">
        <f t="shared" si="89"/>
        <v>25052</v>
      </c>
      <c r="BI39" s="9">
        <f t="shared" si="89"/>
        <v>25052</v>
      </c>
      <c r="BJ39" s="9">
        <f t="shared" si="89"/>
        <v>26324</v>
      </c>
      <c r="BK39" s="9">
        <f t="shared" si="89"/>
        <v>26325</v>
      </c>
      <c r="BL39" s="9">
        <f t="shared" si="89"/>
        <v>26325</v>
      </c>
      <c r="BM39" s="9">
        <f t="shared" si="89"/>
        <v>26325</v>
      </c>
      <c r="BN39" s="9">
        <f t="shared" si="89"/>
        <v>26325</v>
      </c>
      <c r="BO39" s="9">
        <f t="shared" si="89"/>
        <v>32792</v>
      </c>
      <c r="BP39" s="9">
        <f t="shared" si="89"/>
        <v>32792</v>
      </c>
      <c r="BQ39" s="9">
        <f t="shared" si="89"/>
        <v>32792</v>
      </c>
      <c r="BR39" s="9">
        <f t="shared" si="89"/>
        <v>32793</v>
      </c>
      <c r="BS39" s="9">
        <f t="shared" si="89"/>
        <v>32792</v>
      </c>
      <c r="BT39" s="9">
        <f t="shared" si="89"/>
        <v>31114</v>
      </c>
      <c r="BU39" s="9">
        <f t="shared" si="89"/>
        <v>31114</v>
      </c>
      <c r="BV39" s="9">
        <f t="shared" si="89"/>
        <v>31114</v>
      </c>
      <c r="BW39" s="9">
        <f t="shared" si="89"/>
        <v>31113</v>
      </c>
      <c r="BX39" s="9">
        <f t="shared" si="89"/>
        <v>31114</v>
      </c>
      <c r="BY39" s="9">
        <f t="shared" si="89"/>
        <v>24934</v>
      </c>
      <c r="BZ39" s="9">
        <f t="shared" si="89"/>
        <v>24934</v>
      </c>
      <c r="CA39" s="9">
        <f t="shared" si="89"/>
        <v>24934</v>
      </c>
      <c r="CB39" s="9">
        <f t="shared" si="89"/>
        <v>24935</v>
      </c>
      <c r="CC39" s="9">
        <f t="shared" si="89"/>
        <v>24934</v>
      </c>
      <c r="CD39" s="9">
        <f t="shared" si="89"/>
        <v>14038</v>
      </c>
      <c r="CE39" s="9">
        <f t="shared" si="86"/>
        <v>14036</v>
      </c>
      <c r="CF39" s="9">
        <f t="shared" si="86"/>
        <v>14036</v>
      </c>
      <c r="CG39" s="9">
        <f t="shared" si="86"/>
        <v>14036</v>
      </c>
      <c r="CH39" s="9">
        <f t="shared" si="86"/>
        <v>14036</v>
      </c>
      <c r="CI39" s="9">
        <f>ROUND(CI36*$CM$9,0)</f>
        <v>39697</v>
      </c>
      <c r="CJ39" s="47"/>
      <c r="CP39" s="9">
        <f t="shared" ref="CP39" si="90">SUM(R39:BI39)</f>
        <v>1114894</v>
      </c>
      <c r="CQ39" s="9">
        <f t="shared" ref="CQ39" si="91">SUM(BJ39:CI39)</f>
        <v>685704</v>
      </c>
      <c r="CR39" s="9">
        <f t="shared" si="24"/>
        <v>1800598</v>
      </c>
    </row>
    <row r="40" spans="1:96" x14ac:dyDescent="0.25">
      <c r="A40" s="9">
        <v>2030</v>
      </c>
      <c r="B40" s="9">
        <f>B37</f>
        <v>46025</v>
      </c>
      <c r="C40" s="9">
        <f t="shared" si="71"/>
        <v>46025</v>
      </c>
      <c r="D40" s="9">
        <f t="shared" si="71"/>
        <v>46025</v>
      </c>
      <c r="E40" s="9">
        <f t="shared" si="71"/>
        <v>46025</v>
      </c>
      <c r="F40" s="9">
        <f t="shared" si="71"/>
        <v>46025</v>
      </c>
      <c r="G40" s="9">
        <f t="shared" si="71"/>
        <v>46025</v>
      </c>
      <c r="H40" s="9">
        <f t="shared" si="71"/>
        <v>46025</v>
      </c>
      <c r="I40" s="9">
        <f t="shared" si="71"/>
        <v>46025</v>
      </c>
      <c r="J40" s="9">
        <f t="shared" si="71"/>
        <v>46025</v>
      </c>
      <c r="K40" s="9">
        <f t="shared" si="71"/>
        <v>46025</v>
      </c>
      <c r="L40" s="9">
        <f t="shared" si="71"/>
        <v>46025</v>
      </c>
      <c r="M40" s="9">
        <f t="shared" si="71"/>
        <v>46025</v>
      </c>
      <c r="N40" s="9">
        <f t="shared" si="71"/>
        <v>48049</v>
      </c>
      <c r="O40" s="9">
        <f t="shared" si="71"/>
        <v>55372</v>
      </c>
      <c r="P40" s="9">
        <f t="shared" si="71"/>
        <v>56392</v>
      </c>
      <c r="Q40" s="9">
        <f t="shared" si="71"/>
        <v>56392</v>
      </c>
      <c r="R40" s="9">
        <f t="shared" si="71"/>
        <v>56393</v>
      </c>
      <c r="S40" s="9">
        <f t="shared" si="89"/>
        <v>55589</v>
      </c>
      <c r="T40" s="9">
        <f t="shared" si="89"/>
        <v>51127</v>
      </c>
      <c r="U40" s="9">
        <f t="shared" si="89"/>
        <v>42900</v>
      </c>
      <c r="V40" s="9">
        <f t="shared" si="89"/>
        <v>42900</v>
      </c>
      <c r="W40" s="9">
        <f t="shared" si="89"/>
        <v>42900</v>
      </c>
      <c r="X40" s="9">
        <f t="shared" si="89"/>
        <v>42900</v>
      </c>
      <c r="Y40" s="9">
        <f t="shared" si="89"/>
        <v>42900</v>
      </c>
      <c r="Z40" s="9">
        <f t="shared" si="89"/>
        <v>42899</v>
      </c>
      <c r="AA40" s="9">
        <f t="shared" si="89"/>
        <v>38992</v>
      </c>
      <c r="AB40" s="9">
        <f t="shared" si="89"/>
        <v>38991</v>
      </c>
      <c r="AC40" s="9">
        <f t="shared" si="89"/>
        <v>37740</v>
      </c>
      <c r="AD40" s="9">
        <f t="shared" si="89"/>
        <v>37740</v>
      </c>
      <c r="AE40" s="9">
        <f t="shared" si="89"/>
        <v>34918</v>
      </c>
      <c r="AF40" s="9">
        <f t="shared" si="89"/>
        <v>34917</v>
      </c>
      <c r="AG40" s="9">
        <f t="shared" si="89"/>
        <v>38645</v>
      </c>
      <c r="AH40" s="9">
        <f t="shared" si="89"/>
        <v>38644</v>
      </c>
      <c r="AI40" s="9">
        <f t="shared" si="89"/>
        <v>38644</v>
      </c>
      <c r="AJ40" s="9">
        <f t="shared" si="89"/>
        <v>38644</v>
      </c>
      <c r="AK40" s="9">
        <f t="shared" si="89"/>
        <v>38644</v>
      </c>
      <c r="AL40" s="9">
        <f t="shared" si="89"/>
        <v>58776</v>
      </c>
      <c r="AM40" s="9">
        <f t="shared" si="89"/>
        <v>58776</v>
      </c>
      <c r="AN40" s="9">
        <f t="shared" si="89"/>
        <v>58776</v>
      </c>
      <c r="AO40" s="9">
        <f t="shared" si="89"/>
        <v>58777</v>
      </c>
      <c r="AP40" s="9">
        <f t="shared" si="89"/>
        <v>58777</v>
      </c>
      <c r="AQ40" s="9">
        <f t="shared" si="89"/>
        <v>69875</v>
      </c>
      <c r="AR40" s="9">
        <f t="shared" si="89"/>
        <v>69875</v>
      </c>
      <c r="AS40" s="9">
        <f t="shared" si="89"/>
        <v>69875</v>
      </c>
      <c r="AT40" s="9">
        <f t="shared" si="89"/>
        <v>69875</v>
      </c>
      <c r="AU40" s="9">
        <f t="shared" si="89"/>
        <v>69875</v>
      </c>
      <c r="AV40" s="9">
        <f t="shared" si="89"/>
        <v>57686</v>
      </c>
      <c r="AW40" s="9">
        <f t="shared" si="89"/>
        <v>57685</v>
      </c>
      <c r="AX40" s="9">
        <f t="shared" si="89"/>
        <v>57685</v>
      </c>
      <c r="AY40" s="9">
        <f t="shared" si="89"/>
        <v>57685</v>
      </c>
      <c r="AZ40" s="9">
        <f t="shared" si="89"/>
        <v>57685</v>
      </c>
      <c r="BA40" s="9">
        <f t="shared" si="89"/>
        <v>52721</v>
      </c>
      <c r="BB40" s="9">
        <f t="shared" si="89"/>
        <v>52720</v>
      </c>
      <c r="BC40" s="9">
        <f t="shared" si="89"/>
        <v>52720</v>
      </c>
      <c r="BD40" s="9">
        <f t="shared" si="89"/>
        <v>52720</v>
      </c>
      <c r="BE40" s="9">
        <f t="shared" si="89"/>
        <v>52720</v>
      </c>
      <c r="BF40" s="9">
        <f t="shared" si="89"/>
        <v>47566</v>
      </c>
      <c r="BG40" s="9">
        <f t="shared" si="89"/>
        <v>47566</v>
      </c>
      <c r="BH40" s="9">
        <f t="shared" si="89"/>
        <v>47566</v>
      </c>
      <c r="BI40" s="9">
        <f t="shared" si="89"/>
        <v>47566</v>
      </c>
      <c r="BJ40" s="9">
        <f t="shared" si="89"/>
        <v>47566</v>
      </c>
      <c r="BK40" s="9">
        <f t="shared" si="89"/>
        <v>49147</v>
      </c>
      <c r="BL40" s="9">
        <f t="shared" si="89"/>
        <v>49147</v>
      </c>
      <c r="BM40" s="9">
        <f t="shared" si="89"/>
        <v>49146</v>
      </c>
      <c r="BN40" s="9">
        <f t="shared" si="89"/>
        <v>49146</v>
      </c>
      <c r="BO40" s="9">
        <f t="shared" si="89"/>
        <v>49146</v>
      </c>
      <c r="BP40" s="9">
        <f t="shared" si="89"/>
        <v>59582</v>
      </c>
      <c r="BQ40" s="9">
        <f t="shared" si="89"/>
        <v>59582</v>
      </c>
      <c r="BR40" s="9">
        <f t="shared" si="89"/>
        <v>59582</v>
      </c>
      <c r="BS40" s="9">
        <f t="shared" si="89"/>
        <v>59581</v>
      </c>
      <c r="BT40" s="9">
        <f t="shared" si="89"/>
        <v>59582</v>
      </c>
      <c r="BU40" s="9">
        <f t="shared" si="89"/>
        <v>53383</v>
      </c>
      <c r="BV40" s="9">
        <f t="shared" si="89"/>
        <v>53383</v>
      </c>
      <c r="BW40" s="9">
        <f t="shared" si="89"/>
        <v>53383</v>
      </c>
      <c r="BX40" s="9">
        <f t="shared" si="89"/>
        <v>53381</v>
      </c>
      <c r="BY40" s="9">
        <f t="shared" si="89"/>
        <v>53383</v>
      </c>
      <c r="BZ40" s="9">
        <f t="shared" si="89"/>
        <v>40801</v>
      </c>
      <c r="CA40" s="9">
        <f t="shared" si="89"/>
        <v>40801</v>
      </c>
      <c r="CB40" s="9">
        <f t="shared" si="89"/>
        <v>40801</v>
      </c>
      <c r="CC40" s="9">
        <f t="shared" si="89"/>
        <v>40799</v>
      </c>
      <c r="CD40" s="9">
        <f t="shared" si="89"/>
        <v>40801</v>
      </c>
      <c r="CE40" s="9">
        <f t="shared" si="86"/>
        <v>21898</v>
      </c>
      <c r="CF40" s="9">
        <f t="shared" si="86"/>
        <v>21896</v>
      </c>
      <c r="CG40" s="9">
        <f t="shared" si="86"/>
        <v>21896</v>
      </c>
      <c r="CH40" s="9">
        <f t="shared" si="86"/>
        <v>21896</v>
      </c>
      <c r="CI40" s="9">
        <f>CI41+CI42</f>
        <v>51735</v>
      </c>
      <c r="CJ40" s="47">
        <f t="shared" ref="CJ40" si="92">SUM(B40:CI40)</f>
        <v>4192524</v>
      </c>
      <c r="CP40" s="9">
        <f t="shared" ref="CP40:CQ40" si="93">CP41+CP42</f>
        <v>2336377</v>
      </c>
      <c r="CQ40" s="9">
        <f t="shared" si="93"/>
        <v>1087643</v>
      </c>
      <c r="CR40" s="9">
        <f t="shared" si="24"/>
        <v>3424020</v>
      </c>
    </row>
    <row r="41" spans="1:96" x14ac:dyDescent="0.25">
      <c r="B41" s="9">
        <f t="shared" si="37"/>
        <v>23524</v>
      </c>
      <c r="C41" s="9">
        <f t="shared" si="71"/>
        <v>23524</v>
      </c>
      <c r="D41" s="9">
        <f t="shared" si="71"/>
        <v>23524</v>
      </c>
      <c r="E41" s="9">
        <f t="shared" si="71"/>
        <v>23524</v>
      </c>
      <c r="F41" s="9">
        <f t="shared" si="71"/>
        <v>23524</v>
      </c>
      <c r="G41" s="9">
        <f t="shared" si="71"/>
        <v>23524</v>
      </c>
      <c r="H41" s="9">
        <f t="shared" si="71"/>
        <v>23524</v>
      </c>
      <c r="I41" s="9">
        <f t="shared" si="71"/>
        <v>23524</v>
      </c>
      <c r="J41" s="9">
        <f t="shared" si="71"/>
        <v>23524</v>
      </c>
      <c r="K41" s="9">
        <f t="shared" si="71"/>
        <v>23524</v>
      </c>
      <c r="L41" s="9">
        <f t="shared" si="71"/>
        <v>23524</v>
      </c>
      <c r="M41" s="9">
        <f t="shared" si="71"/>
        <v>23524</v>
      </c>
      <c r="N41" s="9">
        <f t="shared" si="71"/>
        <v>24623</v>
      </c>
      <c r="O41" s="9">
        <f t="shared" si="71"/>
        <v>28607</v>
      </c>
      <c r="P41" s="9">
        <f t="shared" si="71"/>
        <v>28958</v>
      </c>
      <c r="Q41" s="9">
        <f t="shared" si="71"/>
        <v>28958</v>
      </c>
      <c r="R41" s="9">
        <f t="shared" si="71"/>
        <v>28958</v>
      </c>
      <c r="S41" s="9">
        <f t="shared" si="89"/>
        <v>28743</v>
      </c>
      <c r="T41" s="9">
        <f t="shared" si="89"/>
        <v>26247</v>
      </c>
      <c r="U41" s="9">
        <f t="shared" si="89"/>
        <v>22003</v>
      </c>
      <c r="V41" s="9">
        <f t="shared" si="89"/>
        <v>22003</v>
      </c>
      <c r="W41" s="9">
        <f t="shared" si="89"/>
        <v>22003</v>
      </c>
      <c r="X41" s="9">
        <f t="shared" si="89"/>
        <v>22003</v>
      </c>
      <c r="Y41" s="9">
        <f t="shared" si="89"/>
        <v>22003</v>
      </c>
      <c r="Z41" s="9">
        <f t="shared" si="89"/>
        <v>22002</v>
      </c>
      <c r="AA41" s="9">
        <f t="shared" si="89"/>
        <v>20116</v>
      </c>
      <c r="AB41" s="9">
        <f t="shared" si="89"/>
        <v>20116</v>
      </c>
      <c r="AC41" s="9">
        <f t="shared" si="89"/>
        <v>19401</v>
      </c>
      <c r="AD41" s="9">
        <f t="shared" si="89"/>
        <v>19401</v>
      </c>
      <c r="AE41" s="9">
        <f t="shared" si="89"/>
        <v>17082</v>
      </c>
      <c r="AF41" s="9">
        <f t="shared" si="89"/>
        <v>17082</v>
      </c>
      <c r="AG41" s="9">
        <f t="shared" si="89"/>
        <v>18945</v>
      </c>
      <c r="AH41" s="9">
        <f t="shared" si="89"/>
        <v>18943</v>
      </c>
      <c r="AI41" s="9">
        <f t="shared" si="89"/>
        <v>18943</v>
      </c>
      <c r="AJ41" s="9">
        <f t="shared" si="89"/>
        <v>18943</v>
      </c>
      <c r="AK41" s="9">
        <f t="shared" si="89"/>
        <v>18943</v>
      </c>
      <c r="AL41" s="9">
        <f t="shared" si="89"/>
        <v>29515</v>
      </c>
      <c r="AM41" s="9">
        <f t="shared" si="89"/>
        <v>29515</v>
      </c>
      <c r="AN41" s="9">
        <f t="shared" si="89"/>
        <v>29515</v>
      </c>
      <c r="AO41" s="9">
        <f t="shared" si="89"/>
        <v>29515</v>
      </c>
      <c r="AP41" s="9">
        <f t="shared" si="89"/>
        <v>29515</v>
      </c>
      <c r="AQ41" s="9">
        <f t="shared" si="89"/>
        <v>35129</v>
      </c>
      <c r="AR41" s="9">
        <f t="shared" si="89"/>
        <v>35129</v>
      </c>
      <c r="AS41" s="9">
        <f t="shared" si="89"/>
        <v>35129</v>
      </c>
      <c r="AT41" s="9">
        <f t="shared" si="89"/>
        <v>35129</v>
      </c>
      <c r="AU41" s="9">
        <f t="shared" si="89"/>
        <v>35129</v>
      </c>
      <c r="AV41" s="9">
        <f t="shared" si="89"/>
        <v>28346</v>
      </c>
      <c r="AW41" s="9">
        <f t="shared" si="89"/>
        <v>28346</v>
      </c>
      <c r="AX41" s="9">
        <f t="shared" si="89"/>
        <v>28346</v>
      </c>
      <c r="AY41" s="9">
        <f t="shared" si="89"/>
        <v>28346</v>
      </c>
      <c r="AZ41" s="9">
        <f t="shared" si="89"/>
        <v>28346</v>
      </c>
      <c r="BA41" s="9">
        <f t="shared" si="89"/>
        <v>25284</v>
      </c>
      <c r="BB41" s="9">
        <f t="shared" si="89"/>
        <v>25282</v>
      </c>
      <c r="BC41" s="9">
        <f t="shared" si="89"/>
        <v>25282</v>
      </c>
      <c r="BD41" s="9">
        <f t="shared" si="89"/>
        <v>25282</v>
      </c>
      <c r="BE41" s="9">
        <f t="shared" si="89"/>
        <v>25282</v>
      </c>
      <c r="BF41" s="9">
        <f t="shared" si="89"/>
        <v>22514</v>
      </c>
      <c r="BG41" s="9">
        <f t="shared" si="89"/>
        <v>22514</v>
      </c>
      <c r="BH41" s="9">
        <f t="shared" si="89"/>
        <v>22514</v>
      </c>
      <c r="BI41" s="9">
        <f t="shared" si="89"/>
        <v>22514</v>
      </c>
      <c r="BJ41" s="9">
        <f t="shared" si="89"/>
        <v>22514</v>
      </c>
      <c r="BK41" s="9">
        <f t="shared" si="89"/>
        <v>22822</v>
      </c>
      <c r="BL41" s="9">
        <f t="shared" si="89"/>
        <v>22822</v>
      </c>
      <c r="BM41" s="9">
        <f t="shared" si="89"/>
        <v>22822</v>
      </c>
      <c r="BN41" s="9">
        <f t="shared" si="89"/>
        <v>22822</v>
      </c>
      <c r="BO41" s="9">
        <f t="shared" si="89"/>
        <v>22820</v>
      </c>
      <c r="BP41" s="9">
        <f t="shared" si="89"/>
        <v>26790</v>
      </c>
      <c r="BQ41" s="9">
        <f t="shared" si="89"/>
        <v>26790</v>
      </c>
      <c r="BR41" s="9">
        <f t="shared" si="89"/>
        <v>26790</v>
      </c>
      <c r="BS41" s="9">
        <f t="shared" si="89"/>
        <v>26790</v>
      </c>
      <c r="BT41" s="9">
        <f t="shared" si="89"/>
        <v>26789</v>
      </c>
      <c r="BU41" s="9">
        <f t="shared" si="89"/>
        <v>22269</v>
      </c>
      <c r="BV41" s="9">
        <f t="shared" si="89"/>
        <v>22269</v>
      </c>
      <c r="BW41" s="9">
        <f t="shared" si="89"/>
        <v>22269</v>
      </c>
      <c r="BX41" s="9">
        <f t="shared" si="89"/>
        <v>22269</v>
      </c>
      <c r="BY41" s="9">
        <f t="shared" si="89"/>
        <v>22268</v>
      </c>
      <c r="BZ41" s="9">
        <f t="shared" si="89"/>
        <v>15868</v>
      </c>
      <c r="CA41" s="9">
        <f t="shared" si="89"/>
        <v>15866</v>
      </c>
      <c r="CB41" s="9">
        <f t="shared" si="89"/>
        <v>15866</v>
      </c>
      <c r="CC41" s="9">
        <f t="shared" si="89"/>
        <v>15866</v>
      </c>
      <c r="CD41" s="9">
        <f t="shared" si="89"/>
        <v>15866</v>
      </c>
      <c r="CE41" s="9">
        <f t="shared" si="86"/>
        <v>7860</v>
      </c>
      <c r="CF41" s="9">
        <f t="shared" si="86"/>
        <v>7860</v>
      </c>
      <c r="CG41" s="9">
        <f t="shared" si="86"/>
        <v>7860</v>
      </c>
      <c r="CH41" s="9">
        <f t="shared" si="86"/>
        <v>7860</v>
      </c>
      <c r="CI41" s="9">
        <f>ROUND(CI38*$CM$8,0)</f>
        <v>12634</v>
      </c>
      <c r="CJ41" s="47"/>
      <c r="CP41" s="9">
        <f t="shared" ref="CP41" si="94">SUM(R41:BN41)</f>
        <v>1219100</v>
      </c>
      <c r="CQ41" s="9">
        <f t="shared" ref="CQ41" si="95">SUM(BO41:CI41)</f>
        <v>391519</v>
      </c>
      <c r="CR41" s="9">
        <f t="shared" si="24"/>
        <v>1610619</v>
      </c>
    </row>
    <row r="42" spans="1:96" x14ac:dyDescent="0.25">
      <c r="B42" s="9">
        <f t="shared" si="37"/>
        <v>22501</v>
      </c>
      <c r="C42" s="9">
        <f t="shared" si="71"/>
        <v>22501</v>
      </c>
      <c r="D42" s="9">
        <f t="shared" si="71"/>
        <v>22501</v>
      </c>
      <c r="E42" s="9">
        <f t="shared" si="71"/>
        <v>22501</v>
      </c>
      <c r="F42" s="9">
        <f t="shared" si="71"/>
        <v>22501</v>
      </c>
      <c r="G42" s="9">
        <f t="shared" si="71"/>
        <v>22501</v>
      </c>
      <c r="H42" s="9">
        <f t="shared" si="71"/>
        <v>22501</v>
      </c>
      <c r="I42" s="9">
        <f t="shared" si="71"/>
        <v>22501</v>
      </c>
      <c r="J42" s="9">
        <f t="shared" si="71"/>
        <v>22501</v>
      </c>
      <c r="K42" s="9">
        <f t="shared" si="71"/>
        <v>22501</v>
      </c>
      <c r="L42" s="9">
        <f t="shared" si="71"/>
        <v>22501</v>
      </c>
      <c r="M42" s="9">
        <f t="shared" si="71"/>
        <v>22501</v>
      </c>
      <c r="N42" s="9">
        <f t="shared" si="71"/>
        <v>23426</v>
      </c>
      <c r="O42" s="9">
        <f t="shared" si="71"/>
        <v>26765</v>
      </c>
      <c r="P42" s="9">
        <f t="shared" si="71"/>
        <v>27434</v>
      </c>
      <c r="Q42" s="9">
        <f t="shared" si="71"/>
        <v>27434</v>
      </c>
      <c r="R42" s="9">
        <f t="shared" si="71"/>
        <v>27435</v>
      </c>
      <c r="S42" s="9">
        <f t="shared" si="89"/>
        <v>26846</v>
      </c>
      <c r="T42" s="9">
        <f t="shared" si="89"/>
        <v>24880</v>
      </c>
      <c r="U42" s="9">
        <f t="shared" si="89"/>
        <v>20897</v>
      </c>
      <c r="V42" s="9">
        <f t="shared" si="89"/>
        <v>20897</v>
      </c>
      <c r="W42" s="9">
        <f t="shared" si="89"/>
        <v>20897</v>
      </c>
      <c r="X42" s="9">
        <f t="shared" si="89"/>
        <v>20897</v>
      </c>
      <c r="Y42" s="9">
        <f t="shared" si="89"/>
        <v>20897</v>
      </c>
      <c r="Z42" s="9">
        <f t="shared" si="89"/>
        <v>20897</v>
      </c>
      <c r="AA42" s="9">
        <f t="shared" si="89"/>
        <v>18876</v>
      </c>
      <c r="AB42" s="9">
        <f t="shared" si="89"/>
        <v>18875</v>
      </c>
      <c r="AC42" s="9">
        <f t="shared" si="89"/>
        <v>18339</v>
      </c>
      <c r="AD42" s="9">
        <f t="shared" si="89"/>
        <v>18339</v>
      </c>
      <c r="AE42" s="9">
        <f t="shared" si="89"/>
        <v>17836</v>
      </c>
      <c r="AF42" s="9">
        <f t="shared" si="89"/>
        <v>17835</v>
      </c>
      <c r="AG42" s="9">
        <f t="shared" si="89"/>
        <v>19701</v>
      </c>
      <c r="AH42" s="9">
        <f t="shared" si="89"/>
        <v>19700</v>
      </c>
      <c r="AI42" s="9">
        <f t="shared" si="89"/>
        <v>19701</v>
      </c>
      <c r="AJ42" s="9">
        <f t="shared" si="89"/>
        <v>19701</v>
      </c>
      <c r="AK42" s="9">
        <f t="shared" si="89"/>
        <v>19701</v>
      </c>
      <c r="AL42" s="9">
        <f t="shared" si="89"/>
        <v>29261</v>
      </c>
      <c r="AM42" s="9">
        <f t="shared" si="89"/>
        <v>29261</v>
      </c>
      <c r="AN42" s="9">
        <f t="shared" si="89"/>
        <v>29262</v>
      </c>
      <c r="AO42" s="9">
        <f t="shared" si="89"/>
        <v>29262</v>
      </c>
      <c r="AP42" s="9">
        <f t="shared" si="89"/>
        <v>29261</v>
      </c>
      <c r="AQ42" s="9">
        <f t="shared" si="89"/>
        <v>34746</v>
      </c>
      <c r="AR42" s="9">
        <f t="shared" si="89"/>
        <v>34746</v>
      </c>
      <c r="AS42" s="9">
        <f t="shared" si="89"/>
        <v>34746</v>
      </c>
      <c r="AT42" s="9">
        <f t="shared" si="89"/>
        <v>34746</v>
      </c>
      <c r="AU42" s="9">
        <f t="shared" si="89"/>
        <v>34746</v>
      </c>
      <c r="AV42" s="9">
        <f t="shared" si="89"/>
        <v>29340</v>
      </c>
      <c r="AW42" s="9">
        <f t="shared" si="89"/>
        <v>29339</v>
      </c>
      <c r="AX42" s="9">
        <f t="shared" si="89"/>
        <v>29339</v>
      </c>
      <c r="AY42" s="9">
        <f t="shared" si="89"/>
        <v>29339</v>
      </c>
      <c r="AZ42" s="9">
        <f t="shared" si="89"/>
        <v>29339</v>
      </c>
      <c r="BA42" s="9">
        <f t="shared" si="89"/>
        <v>27437</v>
      </c>
      <c r="BB42" s="9">
        <f t="shared" si="89"/>
        <v>27438</v>
      </c>
      <c r="BC42" s="9">
        <f t="shared" si="89"/>
        <v>27438</v>
      </c>
      <c r="BD42" s="9">
        <f t="shared" si="89"/>
        <v>27438</v>
      </c>
      <c r="BE42" s="9">
        <f t="shared" si="89"/>
        <v>27438</v>
      </c>
      <c r="BF42" s="9">
        <f t="shared" si="89"/>
        <v>25052</v>
      </c>
      <c r="BG42" s="9">
        <f t="shared" si="89"/>
        <v>25052</v>
      </c>
      <c r="BH42" s="9">
        <f t="shared" si="89"/>
        <v>25052</v>
      </c>
      <c r="BI42" s="9">
        <f t="shared" si="89"/>
        <v>25052</v>
      </c>
      <c r="BJ42" s="9">
        <f t="shared" si="89"/>
        <v>25052</v>
      </c>
      <c r="BK42" s="9">
        <f t="shared" si="89"/>
        <v>26324</v>
      </c>
      <c r="BL42" s="9">
        <f t="shared" si="89"/>
        <v>26325</v>
      </c>
      <c r="BM42" s="9">
        <f t="shared" si="89"/>
        <v>26325</v>
      </c>
      <c r="BN42" s="9">
        <f t="shared" si="89"/>
        <v>26325</v>
      </c>
      <c r="BO42" s="9">
        <f t="shared" si="89"/>
        <v>26325</v>
      </c>
      <c r="BP42" s="9">
        <f t="shared" si="89"/>
        <v>32792</v>
      </c>
      <c r="BQ42" s="9">
        <f t="shared" si="89"/>
        <v>32792</v>
      </c>
      <c r="BR42" s="9">
        <f t="shared" si="89"/>
        <v>32792</v>
      </c>
      <c r="BS42" s="9">
        <f t="shared" si="89"/>
        <v>32793</v>
      </c>
      <c r="BT42" s="9">
        <f t="shared" si="89"/>
        <v>32792</v>
      </c>
      <c r="BU42" s="9">
        <f t="shared" si="89"/>
        <v>31114</v>
      </c>
      <c r="BV42" s="9">
        <f t="shared" si="89"/>
        <v>31114</v>
      </c>
      <c r="BW42" s="9">
        <f t="shared" si="89"/>
        <v>31114</v>
      </c>
      <c r="BX42" s="9">
        <f t="shared" si="89"/>
        <v>31113</v>
      </c>
      <c r="BY42" s="9">
        <f t="shared" si="89"/>
        <v>31114</v>
      </c>
      <c r="BZ42" s="9">
        <f t="shared" si="89"/>
        <v>24934</v>
      </c>
      <c r="CA42" s="9">
        <f t="shared" si="89"/>
        <v>24934</v>
      </c>
      <c r="CB42" s="9">
        <f t="shared" si="89"/>
        <v>24934</v>
      </c>
      <c r="CC42" s="9">
        <f t="shared" si="89"/>
        <v>24935</v>
      </c>
      <c r="CD42" s="9">
        <f t="shared" ref="CD42:CH45" si="96">CC39</f>
        <v>24934</v>
      </c>
      <c r="CE42" s="9">
        <f t="shared" si="96"/>
        <v>14038</v>
      </c>
      <c r="CF42" s="9">
        <f t="shared" si="96"/>
        <v>14036</v>
      </c>
      <c r="CG42" s="9">
        <f t="shared" si="96"/>
        <v>14036</v>
      </c>
      <c r="CH42" s="9">
        <f t="shared" si="96"/>
        <v>14036</v>
      </c>
      <c r="CI42" s="9">
        <f>ROUND(CI39*$CM$9,0)</f>
        <v>39101</v>
      </c>
      <c r="CJ42" s="47"/>
      <c r="CP42" s="9">
        <f t="shared" ref="CP42" si="97">SUM(R42:BI42)</f>
        <v>1117277</v>
      </c>
      <c r="CQ42" s="9">
        <f t="shared" ref="CQ42" si="98">SUM(BJ42:CI42)</f>
        <v>696124</v>
      </c>
      <c r="CR42" s="9">
        <f t="shared" si="24"/>
        <v>1813401</v>
      </c>
    </row>
    <row r="43" spans="1:96" x14ac:dyDescent="0.25">
      <c r="A43" s="9">
        <v>2031</v>
      </c>
      <c r="B43" s="9">
        <f>B40</f>
        <v>46025</v>
      </c>
      <c r="C43" s="9">
        <f t="shared" si="71"/>
        <v>46025</v>
      </c>
      <c r="D43" s="9">
        <f t="shared" si="71"/>
        <v>46025</v>
      </c>
      <c r="E43" s="9">
        <f t="shared" si="71"/>
        <v>46025</v>
      </c>
      <c r="F43" s="9">
        <f t="shared" si="71"/>
        <v>46025</v>
      </c>
      <c r="G43" s="9">
        <f t="shared" si="71"/>
        <v>46025</v>
      </c>
      <c r="H43" s="9">
        <f t="shared" si="71"/>
        <v>46025</v>
      </c>
      <c r="I43" s="9">
        <f t="shared" si="71"/>
        <v>46025</v>
      </c>
      <c r="J43" s="9">
        <f t="shared" si="71"/>
        <v>46025</v>
      </c>
      <c r="K43" s="9">
        <f t="shared" si="71"/>
        <v>46025</v>
      </c>
      <c r="L43" s="9">
        <f t="shared" si="71"/>
        <v>46025</v>
      </c>
      <c r="M43" s="9">
        <f t="shared" si="71"/>
        <v>46025</v>
      </c>
      <c r="N43" s="9">
        <f t="shared" si="71"/>
        <v>46025</v>
      </c>
      <c r="O43" s="9">
        <f t="shared" si="71"/>
        <v>48049</v>
      </c>
      <c r="P43" s="9">
        <f t="shared" si="71"/>
        <v>55372</v>
      </c>
      <c r="Q43" s="9">
        <f t="shared" si="71"/>
        <v>56392</v>
      </c>
      <c r="R43" s="9">
        <f t="shared" si="71"/>
        <v>56392</v>
      </c>
      <c r="S43" s="9">
        <f t="shared" ref="S43:CD46" si="99">R40</f>
        <v>56393</v>
      </c>
      <c r="T43" s="9">
        <f t="shared" si="99"/>
        <v>55589</v>
      </c>
      <c r="U43" s="9">
        <f t="shared" si="99"/>
        <v>51127</v>
      </c>
      <c r="V43" s="9">
        <f t="shared" si="99"/>
        <v>42900</v>
      </c>
      <c r="W43" s="9">
        <f t="shared" si="99"/>
        <v>42900</v>
      </c>
      <c r="X43" s="9">
        <f t="shared" si="99"/>
        <v>42900</v>
      </c>
      <c r="Y43" s="9">
        <f t="shared" si="99"/>
        <v>42900</v>
      </c>
      <c r="Z43" s="9">
        <f t="shared" si="99"/>
        <v>42900</v>
      </c>
      <c r="AA43" s="9">
        <f t="shared" si="99"/>
        <v>42899</v>
      </c>
      <c r="AB43" s="9">
        <f t="shared" si="99"/>
        <v>38992</v>
      </c>
      <c r="AC43" s="9">
        <f t="shared" si="99"/>
        <v>38991</v>
      </c>
      <c r="AD43" s="9">
        <f t="shared" si="99"/>
        <v>37740</v>
      </c>
      <c r="AE43" s="9">
        <f t="shared" si="99"/>
        <v>37740</v>
      </c>
      <c r="AF43" s="9">
        <f t="shared" si="99"/>
        <v>34918</v>
      </c>
      <c r="AG43" s="9">
        <f t="shared" si="99"/>
        <v>34917</v>
      </c>
      <c r="AH43" s="9">
        <f t="shared" si="99"/>
        <v>38645</v>
      </c>
      <c r="AI43" s="9">
        <f t="shared" si="99"/>
        <v>38644</v>
      </c>
      <c r="AJ43" s="9">
        <f t="shared" si="99"/>
        <v>38644</v>
      </c>
      <c r="AK43" s="9">
        <f t="shared" si="99"/>
        <v>38644</v>
      </c>
      <c r="AL43" s="9">
        <f t="shared" si="99"/>
        <v>38644</v>
      </c>
      <c r="AM43" s="9">
        <f t="shared" si="99"/>
        <v>58776</v>
      </c>
      <c r="AN43" s="9">
        <f t="shared" si="99"/>
        <v>58776</v>
      </c>
      <c r="AO43" s="9">
        <f t="shared" si="99"/>
        <v>58776</v>
      </c>
      <c r="AP43" s="9">
        <f t="shared" si="99"/>
        <v>58777</v>
      </c>
      <c r="AQ43" s="9">
        <f t="shared" si="99"/>
        <v>58777</v>
      </c>
      <c r="AR43" s="9">
        <f t="shared" si="99"/>
        <v>69875</v>
      </c>
      <c r="AS43" s="9">
        <f t="shared" si="99"/>
        <v>69875</v>
      </c>
      <c r="AT43" s="9">
        <f t="shared" si="99"/>
        <v>69875</v>
      </c>
      <c r="AU43" s="9">
        <f t="shared" si="99"/>
        <v>69875</v>
      </c>
      <c r="AV43" s="9">
        <f t="shared" si="99"/>
        <v>69875</v>
      </c>
      <c r="AW43" s="9">
        <f t="shared" si="99"/>
        <v>57686</v>
      </c>
      <c r="AX43" s="9">
        <f t="shared" si="99"/>
        <v>57685</v>
      </c>
      <c r="AY43" s="9">
        <f t="shared" si="99"/>
        <v>57685</v>
      </c>
      <c r="AZ43" s="9">
        <f t="shared" si="99"/>
        <v>57685</v>
      </c>
      <c r="BA43" s="9">
        <f t="shared" si="99"/>
        <v>57685</v>
      </c>
      <c r="BB43" s="9">
        <f t="shared" si="99"/>
        <v>52721</v>
      </c>
      <c r="BC43" s="9">
        <f t="shared" si="99"/>
        <v>52720</v>
      </c>
      <c r="BD43" s="9">
        <f t="shared" si="99"/>
        <v>52720</v>
      </c>
      <c r="BE43" s="9">
        <f t="shared" si="99"/>
        <v>52720</v>
      </c>
      <c r="BF43" s="9">
        <f t="shared" si="99"/>
        <v>52720</v>
      </c>
      <c r="BG43" s="9">
        <f t="shared" si="99"/>
        <v>47566</v>
      </c>
      <c r="BH43" s="9">
        <f t="shared" si="99"/>
        <v>47566</v>
      </c>
      <c r="BI43" s="9">
        <f t="shared" si="99"/>
        <v>47566</v>
      </c>
      <c r="BJ43" s="9">
        <f t="shared" si="99"/>
        <v>47566</v>
      </c>
      <c r="BK43" s="9">
        <f t="shared" si="99"/>
        <v>47566</v>
      </c>
      <c r="BL43" s="9">
        <f t="shared" si="99"/>
        <v>49147</v>
      </c>
      <c r="BM43" s="9">
        <f t="shared" si="99"/>
        <v>49147</v>
      </c>
      <c r="BN43" s="9">
        <f t="shared" si="99"/>
        <v>49146</v>
      </c>
      <c r="BO43" s="9">
        <f t="shared" si="99"/>
        <v>49146</v>
      </c>
      <c r="BP43" s="9">
        <f t="shared" si="99"/>
        <v>49146</v>
      </c>
      <c r="BQ43" s="9">
        <f t="shared" si="99"/>
        <v>59582</v>
      </c>
      <c r="BR43" s="9">
        <f t="shared" si="99"/>
        <v>59582</v>
      </c>
      <c r="BS43" s="9">
        <f t="shared" si="99"/>
        <v>59582</v>
      </c>
      <c r="BT43" s="9">
        <f t="shared" si="99"/>
        <v>59581</v>
      </c>
      <c r="BU43" s="9">
        <f t="shared" si="99"/>
        <v>59582</v>
      </c>
      <c r="BV43" s="9">
        <f t="shared" si="99"/>
        <v>53383</v>
      </c>
      <c r="BW43" s="9">
        <f t="shared" si="99"/>
        <v>53383</v>
      </c>
      <c r="BX43" s="9">
        <f t="shared" si="99"/>
        <v>53383</v>
      </c>
      <c r="BY43" s="9">
        <f t="shared" si="99"/>
        <v>53381</v>
      </c>
      <c r="BZ43" s="9">
        <f t="shared" si="99"/>
        <v>53383</v>
      </c>
      <c r="CA43" s="9">
        <f t="shared" si="99"/>
        <v>40801</v>
      </c>
      <c r="CB43" s="9">
        <f t="shared" si="99"/>
        <v>40801</v>
      </c>
      <c r="CC43" s="9">
        <f t="shared" si="99"/>
        <v>40801</v>
      </c>
      <c r="CD43" s="9">
        <f t="shared" si="99"/>
        <v>40799</v>
      </c>
      <c r="CE43" s="9">
        <f t="shared" si="96"/>
        <v>40801</v>
      </c>
      <c r="CF43" s="9">
        <f t="shared" si="96"/>
        <v>21898</v>
      </c>
      <c r="CG43" s="9">
        <f t="shared" si="96"/>
        <v>21896</v>
      </c>
      <c r="CH43" s="9">
        <f t="shared" si="96"/>
        <v>21896</v>
      </c>
      <c r="CI43" s="9">
        <f>CI44+CI45</f>
        <v>51119</v>
      </c>
      <c r="CJ43" s="47">
        <f t="shared" ref="CJ43" si="100">SUM(B43:CI43)</f>
        <v>4216037</v>
      </c>
      <c r="CP43" s="9">
        <f>CP44+CP45</f>
        <v>2344895</v>
      </c>
      <c r="CQ43" s="9">
        <f t="shared" ref="CQ43" si="101">CQ44+CQ45</f>
        <v>1113005</v>
      </c>
      <c r="CR43" s="9">
        <f t="shared" si="24"/>
        <v>3457900</v>
      </c>
    </row>
    <row r="44" spans="1:96" x14ac:dyDescent="0.25">
      <c r="B44" s="9">
        <f t="shared" si="37"/>
        <v>23524</v>
      </c>
      <c r="C44" s="9">
        <f t="shared" si="71"/>
        <v>23524</v>
      </c>
      <c r="D44" s="9">
        <f t="shared" si="71"/>
        <v>23524</v>
      </c>
      <c r="E44" s="9">
        <f t="shared" si="71"/>
        <v>23524</v>
      </c>
      <c r="F44" s="9">
        <f t="shared" si="71"/>
        <v>23524</v>
      </c>
      <c r="G44" s="9">
        <f t="shared" si="71"/>
        <v>23524</v>
      </c>
      <c r="H44" s="9">
        <f t="shared" si="71"/>
        <v>23524</v>
      </c>
      <c r="I44" s="9">
        <f t="shared" si="71"/>
        <v>23524</v>
      </c>
      <c r="J44" s="9">
        <f t="shared" si="71"/>
        <v>23524</v>
      </c>
      <c r="K44" s="9">
        <f t="shared" si="71"/>
        <v>23524</v>
      </c>
      <c r="L44" s="9">
        <f t="shared" si="71"/>
        <v>23524</v>
      </c>
      <c r="M44" s="9">
        <f t="shared" si="71"/>
        <v>23524</v>
      </c>
      <c r="N44" s="9">
        <f t="shared" si="71"/>
        <v>23524</v>
      </c>
      <c r="O44" s="9">
        <f t="shared" si="71"/>
        <v>24623</v>
      </c>
      <c r="P44" s="9">
        <f t="shared" si="71"/>
        <v>28607</v>
      </c>
      <c r="Q44" s="9">
        <f t="shared" si="71"/>
        <v>28958</v>
      </c>
      <c r="R44" s="9">
        <f t="shared" si="71"/>
        <v>28958</v>
      </c>
      <c r="S44" s="9">
        <f t="shared" si="99"/>
        <v>28958</v>
      </c>
      <c r="T44" s="9">
        <f t="shared" si="99"/>
        <v>28743</v>
      </c>
      <c r="U44" s="9">
        <f t="shared" si="99"/>
        <v>26247</v>
      </c>
      <c r="V44" s="9">
        <f t="shared" si="99"/>
        <v>22003</v>
      </c>
      <c r="W44" s="9">
        <f t="shared" si="99"/>
        <v>22003</v>
      </c>
      <c r="X44" s="9">
        <f t="shared" si="99"/>
        <v>22003</v>
      </c>
      <c r="Y44" s="9">
        <f t="shared" si="99"/>
        <v>22003</v>
      </c>
      <c r="Z44" s="9">
        <f t="shared" si="99"/>
        <v>22003</v>
      </c>
      <c r="AA44" s="9">
        <f t="shared" si="99"/>
        <v>22002</v>
      </c>
      <c r="AB44" s="9">
        <f t="shared" si="99"/>
        <v>20116</v>
      </c>
      <c r="AC44" s="9">
        <f t="shared" si="99"/>
        <v>20116</v>
      </c>
      <c r="AD44" s="9">
        <f t="shared" si="99"/>
        <v>19401</v>
      </c>
      <c r="AE44" s="9">
        <f t="shared" si="99"/>
        <v>19401</v>
      </c>
      <c r="AF44" s="9">
        <f t="shared" si="99"/>
        <v>17082</v>
      </c>
      <c r="AG44" s="9">
        <f t="shared" si="99"/>
        <v>17082</v>
      </c>
      <c r="AH44" s="9">
        <f t="shared" si="99"/>
        <v>18945</v>
      </c>
      <c r="AI44" s="9">
        <f t="shared" si="99"/>
        <v>18943</v>
      </c>
      <c r="AJ44" s="9">
        <f t="shared" si="99"/>
        <v>18943</v>
      </c>
      <c r="AK44" s="9">
        <f t="shared" si="99"/>
        <v>18943</v>
      </c>
      <c r="AL44" s="9">
        <f t="shared" si="99"/>
        <v>18943</v>
      </c>
      <c r="AM44" s="9">
        <f t="shared" si="99"/>
        <v>29515</v>
      </c>
      <c r="AN44" s="9">
        <f t="shared" si="99"/>
        <v>29515</v>
      </c>
      <c r="AO44" s="9">
        <f t="shared" si="99"/>
        <v>29515</v>
      </c>
      <c r="AP44" s="9">
        <f t="shared" si="99"/>
        <v>29515</v>
      </c>
      <c r="AQ44" s="9">
        <f t="shared" si="99"/>
        <v>29515</v>
      </c>
      <c r="AR44" s="9">
        <f t="shared" si="99"/>
        <v>35129</v>
      </c>
      <c r="AS44" s="9">
        <f t="shared" si="99"/>
        <v>35129</v>
      </c>
      <c r="AT44" s="9">
        <f t="shared" si="99"/>
        <v>35129</v>
      </c>
      <c r="AU44" s="9">
        <f t="shared" si="99"/>
        <v>35129</v>
      </c>
      <c r="AV44" s="9">
        <f t="shared" si="99"/>
        <v>35129</v>
      </c>
      <c r="AW44" s="9">
        <f t="shared" si="99"/>
        <v>28346</v>
      </c>
      <c r="AX44" s="9">
        <f t="shared" si="99"/>
        <v>28346</v>
      </c>
      <c r="AY44" s="9">
        <f t="shared" si="99"/>
        <v>28346</v>
      </c>
      <c r="AZ44" s="9">
        <f t="shared" si="99"/>
        <v>28346</v>
      </c>
      <c r="BA44" s="9">
        <f t="shared" si="99"/>
        <v>28346</v>
      </c>
      <c r="BB44" s="9">
        <f t="shared" si="99"/>
        <v>25284</v>
      </c>
      <c r="BC44" s="9">
        <f t="shared" si="99"/>
        <v>25282</v>
      </c>
      <c r="BD44" s="9">
        <f t="shared" si="99"/>
        <v>25282</v>
      </c>
      <c r="BE44" s="9">
        <f t="shared" si="99"/>
        <v>25282</v>
      </c>
      <c r="BF44" s="9">
        <f t="shared" si="99"/>
        <v>25282</v>
      </c>
      <c r="BG44" s="9">
        <f t="shared" si="99"/>
        <v>22514</v>
      </c>
      <c r="BH44" s="9">
        <f t="shared" si="99"/>
        <v>22514</v>
      </c>
      <c r="BI44" s="9">
        <f t="shared" si="99"/>
        <v>22514</v>
      </c>
      <c r="BJ44" s="9">
        <f t="shared" si="99"/>
        <v>22514</v>
      </c>
      <c r="BK44" s="9">
        <f t="shared" si="99"/>
        <v>22514</v>
      </c>
      <c r="BL44" s="9">
        <f t="shared" si="99"/>
        <v>22822</v>
      </c>
      <c r="BM44" s="9">
        <f t="shared" si="99"/>
        <v>22822</v>
      </c>
      <c r="BN44" s="9">
        <f t="shared" si="99"/>
        <v>22822</v>
      </c>
      <c r="BO44" s="9">
        <f t="shared" si="99"/>
        <v>22822</v>
      </c>
      <c r="BP44" s="9">
        <f t="shared" si="99"/>
        <v>22820</v>
      </c>
      <c r="BQ44" s="9">
        <f t="shared" si="99"/>
        <v>26790</v>
      </c>
      <c r="BR44" s="9">
        <f t="shared" si="99"/>
        <v>26790</v>
      </c>
      <c r="BS44" s="9">
        <f t="shared" si="99"/>
        <v>26790</v>
      </c>
      <c r="BT44" s="9">
        <f t="shared" si="99"/>
        <v>26790</v>
      </c>
      <c r="BU44" s="9">
        <f t="shared" si="99"/>
        <v>26789</v>
      </c>
      <c r="BV44" s="9">
        <f t="shared" si="99"/>
        <v>22269</v>
      </c>
      <c r="BW44" s="9">
        <f t="shared" si="99"/>
        <v>22269</v>
      </c>
      <c r="BX44" s="9">
        <f t="shared" si="99"/>
        <v>22269</v>
      </c>
      <c r="BY44" s="9">
        <f t="shared" si="99"/>
        <v>22269</v>
      </c>
      <c r="BZ44" s="9">
        <f t="shared" si="99"/>
        <v>22268</v>
      </c>
      <c r="CA44" s="9">
        <f t="shared" si="99"/>
        <v>15868</v>
      </c>
      <c r="CB44" s="9">
        <f t="shared" si="99"/>
        <v>15866</v>
      </c>
      <c r="CC44" s="9">
        <f t="shared" si="99"/>
        <v>15866</v>
      </c>
      <c r="CD44" s="9">
        <f t="shared" si="99"/>
        <v>15866</v>
      </c>
      <c r="CE44" s="9">
        <f t="shared" si="96"/>
        <v>15866</v>
      </c>
      <c r="CF44" s="9">
        <f t="shared" si="96"/>
        <v>7860</v>
      </c>
      <c r="CG44" s="9">
        <f t="shared" si="96"/>
        <v>7860</v>
      </c>
      <c r="CH44" s="9">
        <f t="shared" si="96"/>
        <v>7860</v>
      </c>
      <c r="CI44" s="9">
        <f>ROUND(CI41*$CM$8,0)</f>
        <v>12605</v>
      </c>
      <c r="CJ44" s="47"/>
      <c r="CP44" s="9">
        <f>SUM(R44:BN44)</f>
        <v>1225236</v>
      </c>
      <c r="CQ44" s="9">
        <f t="shared" ref="CQ44" si="102">SUM(BO44:CI44)</f>
        <v>406452</v>
      </c>
      <c r="CR44" s="9">
        <f t="shared" si="24"/>
        <v>1631688</v>
      </c>
    </row>
    <row r="45" spans="1:96" x14ac:dyDescent="0.25">
      <c r="B45" s="9">
        <f t="shared" si="37"/>
        <v>22501</v>
      </c>
      <c r="C45" s="9">
        <f t="shared" si="71"/>
        <v>22501</v>
      </c>
      <c r="D45" s="9">
        <f t="shared" si="71"/>
        <v>22501</v>
      </c>
      <c r="E45" s="9">
        <f t="shared" si="71"/>
        <v>22501</v>
      </c>
      <c r="F45" s="9">
        <f t="shared" si="71"/>
        <v>22501</v>
      </c>
      <c r="G45" s="9">
        <f t="shared" si="71"/>
        <v>22501</v>
      </c>
      <c r="H45" s="9">
        <f t="shared" si="71"/>
        <v>22501</v>
      </c>
      <c r="I45" s="9">
        <f t="shared" si="71"/>
        <v>22501</v>
      </c>
      <c r="J45" s="9">
        <f t="shared" si="71"/>
        <v>22501</v>
      </c>
      <c r="K45" s="9">
        <f t="shared" si="71"/>
        <v>22501</v>
      </c>
      <c r="L45" s="9">
        <f t="shared" si="71"/>
        <v>22501</v>
      </c>
      <c r="M45" s="9">
        <f t="shared" si="71"/>
        <v>22501</v>
      </c>
      <c r="N45" s="9">
        <f t="shared" si="71"/>
        <v>22501</v>
      </c>
      <c r="O45" s="9">
        <f t="shared" si="71"/>
        <v>23426</v>
      </c>
      <c r="P45" s="9">
        <f t="shared" si="71"/>
        <v>26765</v>
      </c>
      <c r="Q45" s="9">
        <f t="shared" si="71"/>
        <v>27434</v>
      </c>
      <c r="R45" s="9">
        <f t="shared" si="71"/>
        <v>27434</v>
      </c>
      <c r="S45" s="9">
        <f t="shared" si="99"/>
        <v>27435</v>
      </c>
      <c r="T45" s="9">
        <f t="shared" si="99"/>
        <v>26846</v>
      </c>
      <c r="U45" s="9">
        <f t="shared" si="99"/>
        <v>24880</v>
      </c>
      <c r="V45" s="9">
        <f t="shared" si="99"/>
        <v>20897</v>
      </c>
      <c r="W45" s="9">
        <f t="shared" si="99"/>
        <v>20897</v>
      </c>
      <c r="X45" s="9">
        <f t="shared" si="99"/>
        <v>20897</v>
      </c>
      <c r="Y45" s="9">
        <f t="shared" si="99"/>
        <v>20897</v>
      </c>
      <c r="Z45" s="9">
        <f t="shared" si="99"/>
        <v>20897</v>
      </c>
      <c r="AA45" s="9">
        <f t="shared" si="99"/>
        <v>20897</v>
      </c>
      <c r="AB45" s="9">
        <f t="shared" si="99"/>
        <v>18876</v>
      </c>
      <c r="AC45" s="9">
        <f t="shared" si="99"/>
        <v>18875</v>
      </c>
      <c r="AD45" s="9">
        <f t="shared" si="99"/>
        <v>18339</v>
      </c>
      <c r="AE45" s="9">
        <f t="shared" si="99"/>
        <v>18339</v>
      </c>
      <c r="AF45" s="9">
        <f t="shared" si="99"/>
        <v>17836</v>
      </c>
      <c r="AG45" s="9">
        <f t="shared" si="99"/>
        <v>17835</v>
      </c>
      <c r="AH45" s="9">
        <f t="shared" si="99"/>
        <v>19701</v>
      </c>
      <c r="AI45" s="9">
        <f t="shared" si="99"/>
        <v>19700</v>
      </c>
      <c r="AJ45" s="9">
        <f t="shared" si="99"/>
        <v>19701</v>
      </c>
      <c r="AK45" s="9">
        <f t="shared" si="99"/>
        <v>19701</v>
      </c>
      <c r="AL45" s="9">
        <f t="shared" si="99"/>
        <v>19701</v>
      </c>
      <c r="AM45" s="9">
        <f t="shared" si="99"/>
        <v>29261</v>
      </c>
      <c r="AN45" s="9">
        <f t="shared" si="99"/>
        <v>29261</v>
      </c>
      <c r="AO45" s="9">
        <f t="shared" si="99"/>
        <v>29262</v>
      </c>
      <c r="AP45" s="9">
        <f t="shared" si="99"/>
        <v>29262</v>
      </c>
      <c r="AQ45" s="9">
        <f t="shared" si="99"/>
        <v>29261</v>
      </c>
      <c r="AR45" s="9">
        <f t="shared" si="99"/>
        <v>34746</v>
      </c>
      <c r="AS45" s="9">
        <f t="shared" si="99"/>
        <v>34746</v>
      </c>
      <c r="AT45" s="9">
        <f t="shared" si="99"/>
        <v>34746</v>
      </c>
      <c r="AU45" s="9">
        <f t="shared" si="99"/>
        <v>34746</v>
      </c>
      <c r="AV45" s="9">
        <f t="shared" si="99"/>
        <v>34746</v>
      </c>
      <c r="AW45" s="9">
        <f t="shared" si="99"/>
        <v>29340</v>
      </c>
      <c r="AX45" s="9">
        <f t="shared" si="99"/>
        <v>29339</v>
      </c>
      <c r="AY45" s="9">
        <f t="shared" si="99"/>
        <v>29339</v>
      </c>
      <c r="AZ45" s="9">
        <f t="shared" si="99"/>
        <v>29339</v>
      </c>
      <c r="BA45" s="9">
        <f t="shared" si="99"/>
        <v>29339</v>
      </c>
      <c r="BB45" s="9">
        <f t="shared" si="99"/>
        <v>27437</v>
      </c>
      <c r="BC45" s="9">
        <f t="shared" si="99"/>
        <v>27438</v>
      </c>
      <c r="BD45" s="9">
        <f t="shared" si="99"/>
        <v>27438</v>
      </c>
      <c r="BE45" s="9">
        <f t="shared" si="99"/>
        <v>27438</v>
      </c>
      <c r="BF45" s="9">
        <f t="shared" si="99"/>
        <v>27438</v>
      </c>
      <c r="BG45" s="9">
        <f t="shared" si="99"/>
        <v>25052</v>
      </c>
      <c r="BH45" s="9">
        <f t="shared" si="99"/>
        <v>25052</v>
      </c>
      <c r="BI45" s="9">
        <f t="shared" si="99"/>
        <v>25052</v>
      </c>
      <c r="BJ45" s="9">
        <f t="shared" si="99"/>
        <v>25052</v>
      </c>
      <c r="BK45" s="9">
        <f t="shared" si="99"/>
        <v>25052</v>
      </c>
      <c r="BL45" s="9">
        <f t="shared" si="99"/>
        <v>26324</v>
      </c>
      <c r="BM45" s="9">
        <f t="shared" si="99"/>
        <v>26325</v>
      </c>
      <c r="BN45" s="9">
        <f t="shared" si="99"/>
        <v>26325</v>
      </c>
      <c r="BO45" s="9">
        <f t="shared" si="99"/>
        <v>26325</v>
      </c>
      <c r="BP45" s="9">
        <f t="shared" si="99"/>
        <v>26325</v>
      </c>
      <c r="BQ45" s="9">
        <f t="shared" si="99"/>
        <v>32792</v>
      </c>
      <c r="BR45" s="9">
        <f t="shared" si="99"/>
        <v>32792</v>
      </c>
      <c r="BS45" s="9">
        <f t="shared" si="99"/>
        <v>32792</v>
      </c>
      <c r="BT45" s="9">
        <f t="shared" si="99"/>
        <v>32793</v>
      </c>
      <c r="BU45" s="9">
        <f t="shared" si="99"/>
        <v>32792</v>
      </c>
      <c r="BV45" s="9">
        <f t="shared" si="99"/>
        <v>31114</v>
      </c>
      <c r="BW45" s="9">
        <f t="shared" si="99"/>
        <v>31114</v>
      </c>
      <c r="BX45" s="9">
        <f t="shared" si="99"/>
        <v>31114</v>
      </c>
      <c r="BY45" s="9">
        <f t="shared" si="99"/>
        <v>31113</v>
      </c>
      <c r="BZ45" s="9">
        <f t="shared" si="99"/>
        <v>31114</v>
      </c>
      <c r="CA45" s="9">
        <f t="shared" si="99"/>
        <v>24934</v>
      </c>
      <c r="CB45" s="9">
        <f t="shared" si="99"/>
        <v>24934</v>
      </c>
      <c r="CC45" s="9">
        <f t="shared" si="99"/>
        <v>24934</v>
      </c>
      <c r="CD45" s="9">
        <f t="shared" si="99"/>
        <v>24935</v>
      </c>
      <c r="CE45" s="9">
        <f t="shared" si="96"/>
        <v>24934</v>
      </c>
      <c r="CF45" s="9">
        <f t="shared" si="96"/>
        <v>14038</v>
      </c>
      <c r="CG45" s="9">
        <f t="shared" si="96"/>
        <v>14036</v>
      </c>
      <c r="CH45" s="9">
        <f t="shared" si="96"/>
        <v>14036</v>
      </c>
      <c r="CI45" s="9">
        <f>ROUND(CI42*$CM$9,0)</f>
        <v>38514</v>
      </c>
      <c r="CJ45" s="47"/>
      <c r="CP45" s="9">
        <f>SUM(R45:BI45)</f>
        <v>1119659</v>
      </c>
      <c r="CQ45" s="9">
        <f t="shared" ref="CQ45" si="103">SUM(BJ45:CI45)</f>
        <v>706553</v>
      </c>
      <c r="CR45" s="9">
        <f t="shared" si="24"/>
        <v>1826212</v>
      </c>
    </row>
    <row r="46" spans="1:96" x14ac:dyDescent="0.25">
      <c r="A46" s="9">
        <v>2032</v>
      </c>
      <c r="B46" s="9">
        <f>B43</f>
        <v>46025</v>
      </c>
      <c r="C46" s="9">
        <f t="shared" si="71"/>
        <v>46025</v>
      </c>
      <c r="D46" s="9">
        <f t="shared" si="71"/>
        <v>46025</v>
      </c>
      <c r="E46" s="9">
        <f t="shared" si="71"/>
        <v>46025</v>
      </c>
      <c r="F46" s="9">
        <f t="shared" si="71"/>
        <v>46025</v>
      </c>
      <c r="G46" s="9">
        <f t="shared" si="71"/>
        <v>46025</v>
      </c>
      <c r="H46" s="9">
        <f t="shared" si="71"/>
        <v>46025</v>
      </c>
      <c r="I46" s="9">
        <f t="shared" si="71"/>
        <v>46025</v>
      </c>
      <c r="J46" s="9">
        <f t="shared" si="71"/>
        <v>46025</v>
      </c>
      <c r="K46" s="9">
        <f t="shared" si="71"/>
        <v>46025</v>
      </c>
      <c r="L46" s="9">
        <f t="shared" si="71"/>
        <v>46025</v>
      </c>
      <c r="M46" s="9">
        <f t="shared" si="71"/>
        <v>46025</v>
      </c>
      <c r="N46" s="9">
        <f t="shared" si="71"/>
        <v>46025</v>
      </c>
      <c r="O46" s="9">
        <f t="shared" si="71"/>
        <v>46025</v>
      </c>
      <c r="P46" s="9">
        <f t="shared" si="71"/>
        <v>48049</v>
      </c>
      <c r="Q46" s="9">
        <f t="shared" si="71"/>
        <v>55372</v>
      </c>
      <c r="R46" s="9">
        <f t="shared" si="71"/>
        <v>56392</v>
      </c>
      <c r="S46" s="9">
        <f t="shared" si="99"/>
        <v>56392</v>
      </c>
      <c r="T46" s="9">
        <f t="shared" si="99"/>
        <v>56393</v>
      </c>
      <c r="U46" s="9">
        <f t="shared" si="99"/>
        <v>55589</v>
      </c>
      <c r="V46" s="9">
        <f t="shared" si="99"/>
        <v>51127</v>
      </c>
      <c r="W46" s="9">
        <f t="shared" si="99"/>
        <v>42900</v>
      </c>
      <c r="X46" s="9">
        <f t="shared" si="99"/>
        <v>42900</v>
      </c>
      <c r="Y46" s="9">
        <f t="shared" si="99"/>
        <v>42900</v>
      </c>
      <c r="Z46" s="9">
        <f t="shared" si="99"/>
        <v>42900</v>
      </c>
      <c r="AA46" s="9">
        <f t="shared" si="99"/>
        <v>42900</v>
      </c>
      <c r="AB46" s="9">
        <f t="shared" si="99"/>
        <v>42899</v>
      </c>
      <c r="AC46" s="9">
        <f t="shared" si="99"/>
        <v>38992</v>
      </c>
      <c r="AD46" s="9">
        <f t="shared" si="99"/>
        <v>38991</v>
      </c>
      <c r="AE46" s="9">
        <f t="shared" si="99"/>
        <v>37740</v>
      </c>
      <c r="AF46" s="9">
        <f t="shared" si="99"/>
        <v>37740</v>
      </c>
      <c r="AG46" s="9">
        <f t="shared" si="99"/>
        <v>34918</v>
      </c>
      <c r="AH46" s="9">
        <f t="shared" si="99"/>
        <v>34917</v>
      </c>
      <c r="AI46" s="9">
        <f t="shared" si="99"/>
        <v>38645</v>
      </c>
      <c r="AJ46" s="9">
        <f t="shared" si="99"/>
        <v>38644</v>
      </c>
      <c r="AK46" s="9">
        <f t="shared" si="99"/>
        <v>38644</v>
      </c>
      <c r="AL46" s="9">
        <f t="shared" si="99"/>
        <v>38644</v>
      </c>
      <c r="AM46" s="9">
        <f t="shared" si="99"/>
        <v>38644</v>
      </c>
      <c r="AN46" s="9">
        <f t="shared" si="99"/>
        <v>58776</v>
      </c>
      <c r="AO46" s="9">
        <f t="shared" si="99"/>
        <v>58776</v>
      </c>
      <c r="AP46" s="9">
        <f t="shared" si="99"/>
        <v>58776</v>
      </c>
      <c r="AQ46" s="9">
        <f t="shared" si="99"/>
        <v>58777</v>
      </c>
      <c r="AR46" s="9">
        <f t="shared" si="99"/>
        <v>58777</v>
      </c>
      <c r="AS46" s="9">
        <f t="shared" si="99"/>
        <v>69875</v>
      </c>
      <c r="AT46" s="9">
        <f t="shared" si="99"/>
        <v>69875</v>
      </c>
      <c r="AU46" s="9">
        <f t="shared" si="99"/>
        <v>69875</v>
      </c>
      <c r="AV46" s="9">
        <f t="shared" si="99"/>
        <v>69875</v>
      </c>
      <c r="AW46" s="9">
        <f t="shared" si="99"/>
        <v>69875</v>
      </c>
      <c r="AX46" s="9">
        <f t="shared" si="99"/>
        <v>57686</v>
      </c>
      <c r="AY46" s="9">
        <f t="shared" si="99"/>
        <v>57685</v>
      </c>
      <c r="AZ46" s="9">
        <f t="shared" si="99"/>
        <v>57685</v>
      </c>
      <c r="BA46" s="9">
        <f t="shared" si="99"/>
        <v>57685</v>
      </c>
      <c r="BB46" s="9">
        <f t="shared" si="99"/>
        <v>57685</v>
      </c>
      <c r="BC46" s="9">
        <f t="shared" si="99"/>
        <v>52721</v>
      </c>
      <c r="BD46" s="9">
        <f t="shared" si="99"/>
        <v>52720</v>
      </c>
      <c r="BE46" s="9">
        <f t="shared" si="99"/>
        <v>52720</v>
      </c>
      <c r="BF46" s="9">
        <f t="shared" si="99"/>
        <v>52720</v>
      </c>
      <c r="BG46" s="9">
        <f t="shared" si="99"/>
        <v>52720</v>
      </c>
      <c r="BH46" s="9">
        <f t="shared" si="99"/>
        <v>47566</v>
      </c>
      <c r="BI46" s="9">
        <f t="shared" si="99"/>
        <v>47566</v>
      </c>
      <c r="BJ46" s="9">
        <f t="shared" si="99"/>
        <v>47566</v>
      </c>
      <c r="BK46" s="9">
        <f t="shared" si="99"/>
        <v>47566</v>
      </c>
      <c r="BL46" s="9">
        <f t="shared" si="99"/>
        <v>47566</v>
      </c>
      <c r="BM46" s="9">
        <f t="shared" si="99"/>
        <v>49147</v>
      </c>
      <c r="BN46" s="9">
        <f t="shared" si="99"/>
        <v>49147</v>
      </c>
      <c r="BO46" s="9">
        <f t="shared" si="99"/>
        <v>49146</v>
      </c>
      <c r="BP46" s="9">
        <f t="shared" si="99"/>
        <v>49146</v>
      </c>
      <c r="BQ46" s="9">
        <f t="shared" si="99"/>
        <v>49146</v>
      </c>
      <c r="BR46" s="9">
        <f t="shared" si="99"/>
        <v>59582</v>
      </c>
      <c r="BS46" s="9">
        <f t="shared" si="99"/>
        <v>59582</v>
      </c>
      <c r="BT46" s="9">
        <f t="shared" si="99"/>
        <v>59582</v>
      </c>
      <c r="BU46" s="9">
        <f t="shared" si="99"/>
        <v>59581</v>
      </c>
      <c r="BV46" s="9">
        <f t="shared" si="99"/>
        <v>59582</v>
      </c>
      <c r="BW46" s="9">
        <f t="shared" si="99"/>
        <v>53383</v>
      </c>
      <c r="BX46" s="9">
        <f t="shared" si="99"/>
        <v>53383</v>
      </c>
      <c r="BY46" s="9">
        <f t="shared" si="99"/>
        <v>53383</v>
      </c>
      <c r="BZ46" s="9">
        <f t="shared" si="99"/>
        <v>53381</v>
      </c>
      <c r="CA46" s="9">
        <f t="shared" si="99"/>
        <v>53383</v>
      </c>
      <c r="CB46" s="9">
        <f t="shared" si="99"/>
        <v>40801</v>
      </c>
      <c r="CC46" s="9">
        <f t="shared" si="99"/>
        <v>40801</v>
      </c>
      <c r="CD46" s="9">
        <f t="shared" ref="CD46:CH58" si="104">CC43</f>
        <v>40801</v>
      </c>
      <c r="CE46" s="9">
        <f t="shared" si="104"/>
        <v>40799</v>
      </c>
      <c r="CF46" s="9">
        <f t="shared" si="104"/>
        <v>40801</v>
      </c>
      <c r="CG46" s="9">
        <f t="shared" si="104"/>
        <v>21898</v>
      </c>
      <c r="CH46" s="9">
        <f t="shared" si="104"/>
        <v>21896</v>
      </c>
      <c r="CI46" s="9">
        <f>CI47+CI48</f>
        <v>50512</v>
      </c>
      <c r="CJ46" s="47">
        <f t="shared" ref="CJ46" si="105">SUM(B46:CI46)</f>
        <v>4239559</v>
      </c>
      <c r="CP46" s="9">
        <f t="shared" ref="CP46:CQ46" si="106">CP47+CP48</f>
        <v>2353413</v>
      </c>
      <c r="CQ46" s="9">
        <f t="shared" si="106"/>
        <v>1138376</v>
      </c>
      <c r="CR46" s="9">
        <f t="shared" si="24"/>
        <v>3491789</v>
      </c>
    </row>
    <row r="47" spans="1:96" x14ac:dyDescent="0.25">
      <c r="B47" s="9">
        <f t="shared" si="37"/>
        <v>23524</v>
      </c>
      <c r="C47" s="9">
        <f t="shared" si="71"/>
        <v>23524</v>
      </c>
      <c r="D47" s="9">
        <f t="shared" si="71"/>
        <v>23524</v>
      </c>
      <c r="E47" s="9">
        <f t="shared" si="71"/>
        <v>23524</v>
      </c>
      <c r="F47" s="9">
        <f t="shared" si="71"/>
        <v>23524</v>
      </c>
      <c r="G47" s="9">
        <f t="shared" si="71"/>
        <v>23524</v>
      </c>
      <c r="H47" s="9">
        <f t="shared" si="71"/>
        <v>23524</v>
      </c>
      <c r="I47" s="9">
        <f t="shared" si="71"/>
        <v>23524</v>
      </c>
      <c r="J47" s="9">
        <f t="shared" si="71"/>
        <v>23524</v>
      </c>
      <c r="K47" s="9">
        <f t="shared" si="71"/>
        <v>23524</v>
      </c>
      <c r="L47" s="9">
        <f t="shared" si="71"/>
        <v>23524</v>
      </c>
      <c r="M47" s="9">
        <f t="shared" si="71"/>
        <v>23524</v>
      </c>
      <c r="N47" s="9">
        <f t="shared" si="71"/>
        <v>23524</v>
      </c>
      <c r="O47" s="9">
        <f t="shared" si="71"/>
        <v>23524</v>
      </c>
      <c r="P47" s="9">
        <f t="shared" si="71"/>
        <v>24623</v>
      </c>
      <c r="Q47" s="9">
        <f t="shared" si="71"/>
        <v>28607</v>
      </c>
      <c r="R47" s="9">
        <f t="shared" si="71"/>
        <v>28958</v>
      </c>
      <c r="S47" s="9">
        <f t="shared" ref="S47:CD59" si="107">R44</f>
        <v>28958</v>
      </c>
      <c r="T47" s="9">
        <f t="shared" si="107"/>
        <v>28958</v>
      </c>
      <c r="U47" s="9">
        <f t="shared" si="107"/>
        <v>28743</v>
      </c>
      <c r="V47" s="9">
        <f t="shared" si="107"/>
        <v>26247</v>
      </c>
      <c r="W47" s="9">
        <f t="shared" si="107"/>
        <v>22003</v>
      </c>
      <c r="X47" s="9">
        <f t="shared" si="107"/>
        <v>22003</v>
      </c>
      <c r="Y47" s="9">
        <f t="shared" si="107"/>
        <v>22003</v>
      </c>
      <c r="Z47" s="9">
        <f t="shared" si="107"/>
        <v>22003</v>
      </c>
      <c r="AA47" s="9">
        <f t="shared" si="107"/>
        <v>22003</v>
      </c>
      <c r="AB47" s="9">
        <f t="shared" si="107"/>
        <v>22002</v>
      </c>
      <c r="AC47" s="9">
        <f t="shared" si="107"/>
        <v>20116</v>
      </c>
      <c r="AD47" s="9">
        <f t="shared" si="107"/>
        <v>20116</v>
      </c>
      <c r="AE47" s="9">
        <f t="shared" si="107"/>
        <v>19401</v>
      </c>
      <c r="AF47" s="9">
        <f t="shared" si="107"/>
        <v>19401</v>
      </c>
      <c r="AG47" s="9">
        <f t="shared" si="107"/>
        <v>17082</v>
      </c>
      <c r="AH47" s="9">
        <f t="shared" si="107"/>
        <v>17082</v>
      </c>
      <c r="AI47" s="9">
        <f t="shared" si="107"/>
        <v>18945</v>
      </c>
      <c r="AJ47" s="9">
        <f t="shared" si="107"/>
        <v>18943</v>
      </c>
      <c r="AK47" s="9">
        <f t="shared" si="107"/>
        <v>18943</v>
      </c>
      <c r="AL47" s="9">
        <f t="shared" si="107"/>
        <v>18943</v>
      </c>
      <c r="AM47" s="9">
        <f t="shared" si="107"/>
        <v>18943</v>
      </c>
      <c r="AN47" s="9">
        <f t="shared" si="107"/>
        <v>29515</v>
      </c>
      <c r="AO47" s="9">
        <f t="shared" si="107"/>
        <v>29515</v>
      </c>
      <c r="AP47" s="9">
        <f t="shared" si="107"/>
        <v>29515</v>
      </c>
      <c r="AQ47" s="9">
        <f t="shared" si="107"/>
        <v>29515</v>
      </c>
      <c r="AR47" s="9">
        <f t="shared" si="107"/>
        <v>29515</v>
      </c>
      <c r="AS47" s="9">
        <f t="shared" si="107"/>
        <v>35129</v>
      </c>
      <c r="AT47" s="9">
        <f t="shared" si="107"/>
        <v>35129</v>
      </c>
      <c r="AU47" s="9">
        <f t="shared" si="107"/>
        <v>35129</v>
      </c>
      <c r="AV47" s="9">
        <f t="shared" si="107"/>
        <v>35129</v>
      </c>
      <c r="AW47" s="9">
        <f t="shared" si="107"/>
        <v>35129</v>
      </c>
      <c r="AX47" s="9">
        <f t="shared" si="107"/>
        <v>28346</v>
      </c>
      <c r="AY47" s="9">
        <f t="shared" si="107"/>
        <v>28346</v>
      </c>
      <c r="AZ47" s="9">
        <f t="shared" si="107"/>
        <v>28346</v>
      </c>
      <c r="BA47" s="9">
        <f t="shared" si="107"/>
        <v>28346</v>
      </c>
      <c r="BB47" s="9">
        <f t="shared" si="107"/>
        <v>28346</v>
      </c>
      <c r="BC47" s="9">
        <f t="shared" si="107"/>
        <v>25284</v>
      </c>
      <c r="BD47" s="9">
        <f t="shared" si="107"/>
        <v>25282</v>
      </c>
      <c r="BE47" s="9">
        <f t="shared" si="107"/>
        <v>25282</v>
      </c>
      <c r="BF47" s="9">
        <f t="shared" si="107"/>
        <v>25282</v>
      </c>
      <c r="BG47" s="9">
        <f t="shared" si="107"/>
        <v>25282</v>
      </c>
      <c r="BH47" s="9">
        <f t="shared" si="107"/>
        <v>22514</v>
      </c>
      <c r="BI47" s="9">
        <f t="shared" si="107"/>
        <v>22514</v>
      </c>
      <c r="BJ47" s="9">
        <f t="shared" si="107"/>
        <v>22514</v>
      </c>
      <c r="BK47" s="9">
        <f t="shared" si="107"/>
        <v>22514</v>
      </c>
      <c r="BL47" s="9">
        <f t="shared" si="107"/>
        <v>22514</v>
      </c>
      <c r="BM47" s="9">
        <f t="shared" si="107"/>
        <v>22822</v>
      </c>
      <c r="BN47" s="9">
        <f t="shared" si="107"/>
        <v>22822</v>
      </c>
      <c r="BO47" s="9">
        <f t="shared" si="107"/>
        <v>22822</v>
      </c>
      <c r="BP47" s="9">
        <f t="shared" si="107"/>
        <v>22822</v>
      </c>
      <c r="BQ47" s="9">
        <f t="shared" si="107"/>
        <v>22820</v>
      </c>
      <c r="BR47" s="9">
        <f t="shared" si="107"/>
        <v>26790</v>
      </c>
      <c r="BS47" s="9">
        <f t="shared" si="107"/>
        <v>26790</v>
      </c>
      <c r="BT47" s="9">
        <f t="shared" si="107"/>
        <v>26790</v>
      </c>
      <c r="BU47" s="9">
        <f t="shared" si="107"/>
        <v>26790</v>
      </c>
      <c r="BV47" s="9">
        <f t="shared" si="107"/>
        <v>26789</v>
      </c>
      <c r="BW47" s="9">
        <f t="shared" si="107"/>
        <v>22269</v>
      </c>
      <c r="BX47" s="9">
        <f t="shared" si="107"/>
        <v>22269</v>
      </c>
      <c r="BY47" s="9">
        <f t="shared" si="107"/>
        <v>22269</v>
      </c>
      <c r="BZ47" s="9">
        <f t="shared" si="107"/>
        <v>22269</v>
      </c>
      <c r="CA47" s="9">
        <f t="shared" si="107"/>
        <v>22268</v>
      </c>
      <c r="CB47" s="9">
        <f t="shared" si="107"/>
        <v>15868</v>
      </c>
      <c r="CC47" s="9">
        <f t="shared" si="107"/>
        <v>15866</v>
      </c>
      <c r="CD47" s="9">
        <f t="shared" si="107"/>
        <v>15866</v>
      </c>
      <c r="CE47" s="9">
        <f t="shared" si="104"/>
        <v>15866</v>
      </c>
      <c r="CF47" s="9">
        <f t="shared" si="104"/>
        <v>15866</v>
      </c>
      <c r="CG47" s="9">
        <f t="shared" si="104"/>
        <v>7860</v>
      </c>
      <c r="CH47" s="9">
        <f t="shared" si="104"/>
        <v>7860</v>
      </c>
      <c r="CI47" s="9">
        <f>ROUND(CI44*$CM$8,0)</f>
        <v>12576</v>
      </c>
      <c r="CJ47" s="47"/>
      <c r="CP47" s="9">
        <f t="shared" ref="CP47" si="108">SUM(R47:BN47)</f>
        <v>1231372</v>
      </c>
      <c r="CQ47" s="9">
        <f t="shared" ref="CQ47" si="109">SUM(BO47:CI47)</f>
        <v>421385</v>
      </c>
      <c r="CR47" s="9">
        <f t="shared" si="24"/>
        <v>1652757</v>
      </c>
    </row>
    <row r="48" spans="1:96" x14ac:dyDescent="0.25">
      <c r="B48" s="9">
        <f t="shared" si="37"/>
        <v>22501</v>
      </c>
      <c r="C48" s="9">
        <f t="shared" ref="C48:BN51" si="110">B45</f>
        <v>22501</v>
      </c>
      <c r="D48" s="9">
        <f t="shared" si="110"/>
        <v>22501</v>
      </c>
      <c r="E48" s="9">
        <f t="shared" si="110"/>
        <v>22501</v>
      </c>
      <c r="F48" s="9">
        <f t="shared" si="110"/>
        <v>22501</v>
      </c>
      <c r="G48" s="9">
        <f t="shared" si="110"/>
        <v>22501</v>
      </c>
      <c r="H48" s="9">
        <f t="shared" si="110"/>
        <v>22501</v>
      </c>
      <c r="I48" s="9">
        <f t="shared" si="110"/>
        <v>22501</v>
      </c>
      <c r="J48" s="9">
        <f t="shared" si="110"/>
        <v>22501</v>
      </c>
      <c r="K48" s="9">
        <f t="shared" si="110"/>
        <v>22501</v>
      </c>
      <c r="L48" s="9">
        <f t="shared" si="110"/>
        <v>22501</v>
      </c>
      <c r="M48" s="9">
        <f t="shared" si="110"/>
        <v>22501</v>
      </c>
      <c r="N48" s="9">
        <f t="shared" si="110"/>
        <v>22501</v>
      </c>
      <c r="O48" s="9">
        <f t="shared" si="110"/>
        <v>22501</v>
      </c>
      <c r="P48" s="9">
        <f t="shared" si="110"/>
        <v>23426</v>
      </c>
      <c r="Q48" s="9">
        <f t="shared" si="110"/>
        <v>26765</v>
      </c>
      <c r="R48" s="9">
        <f t="shared" si="110"/>
        <v>27434</v>
      </c>
      <c r="S48" s="9">
        <f t="shared" si="110"/>
        <v>27434</v>
      </c>
      <c r="T48" s="9">
        <f t="shared" si="110"/>
        <v>27435</v>
      </c>
      <c r="U48" s="9">
        <f t="shared" si="110"/>
        <v>26846</v>
      </c>
      <c r="V48" s="9">
        <f t="shared" si="110"/>
        <v>24880</v>
      </c>
      <c r="W48" s="9">
        <f t="shared" si="110"/>
        <v>20897</v>
      </c>
      <c r="X48" s="9">
        <f t="shared" si="110"/>
        <v>20897</v>
      </c>
      <c r="Y48" s="9">
        <f t="shared" si="110"/>
        <v>20897</v>
      </c>
      <c r="Z48" s="9">
        <f t="shared" si="110"/>
        <v>20897</v>
      </c>
      <c r="AA48" s="9">
        <f t="shared" si="110"/>
        <v>20897</v>
      </c>
      <c r="AB48" s="9">
        <f t="shared" si="110"/>
        <v>20897</v>
      </c>
      <c r="AC48" s="9">
        <f t="shared" si="110"/>
        <v>18876</v>
      </c>
      <c r="AD48" s="9">
        <f t="shared" si="110"/>
        <v>18875</v>
      </c>
      <c r="AE48" s="9">
        <f t="shared" si="110"/>
        <v>18339</v>
      </c>
      <c r="AF48" s="9">
        <f t="shared" si="110"/>
        <v>18339</v>
      </c>
      <c r="AG48" s="9">
        <f t="shared" si="110"/>
        <v>17836</v>
      </c>
      <c r="AH48" s="9">
        <f t="shared" si="110"/>
        <v>17835</v>
      </c>
      <c r="AI48" s="9">
        <f t="shared" si="110"/>
        <v>19701</v>
      </c>
      <c r="AJ48" s="9">
        <f t="shared" si="110"/>
        <v>19700</v>
      </c>
      <c r="AK48" s="9">
        <f t="shared" si="110"/>
        <v>19701</v>
      </c>
      <c r="AL48" s="9">
        <f t="shared" si="110"/>
        <v>19701</v>
      </c>
      <c r="AM48" s="9">
        <f t="shared" si="110"/>
        <v>19701</v>
      </c>
      <c r="AN48" s="9">
        <f t="shared" si="110"/>
        <v>29261</v>
      </c>
      <c r="AO48" s="9">
        <f t="shared" si="110"/>
        <v>29261</v>
      </c>
      <c r="AP48" s="9">
        <f t="shared" si="110"/>
        <v>29262</v>
      </c>
      <c r="AQ48" s="9">
        <f t="shared" si="110"/>
        <v>29262</v>
      </c>
      <c r="AR48" s="9">
        <f t="shared" si="110"/>
        <v>29261</v>
      </c>
      <c r="AS48" s="9">
        <f t="shared" si="110"/>
        <v>34746</v>
      </c>
      <c r="AT48" s="9">
        <f t="shared" si="110"/>
        <v>34746</v>
      </c>
      <c r="AU48" s="9">
        <f t="shared" si="110"/>
        <v>34746</v>
      </c>
      <c r="AV48" s="9">
        <f t="shared" si="110"/>
        <v>34746</v>
      </c>
      <c r="AW48" s="9">
        <f t="shared" si="110"/>
        <v>34746</v>
      </c>
      <c r="AX48" s="9">
        <f t="shared" si="110"/>
        <v>29340</v>
      </c>
      <c r="AY48" s="9">
        <f t="shared" si="110"/>
        <v>29339</v>
      </c>
      <c r="AZ48" s="9">
        <f t="shared" si="110"/>
        <v>29339</v>
      </c>
      <c r="BA48" s="9">
        <f t="shared" si="110"/>
        <v>29339</v>
      </c>
      <c r="BB48" s="9">
        <f t="shared" si="110"/>
        <v>29339</v>
      </c>
      <c r="BC48" s="9">
        <f t="shared" si="110"/>
        <v>27437</v>
      </c>
      <c r="BD48" s="9">
        <f t="shared" si="110"/>
        <v>27438</v>
      </c>
      <c r="BE48" s="9">
        <f t="shared" si="110"/>
        <v>27438</v>
      </c>
      <c r="BF48" s="9">
        <f t="shared" si="110"/>
        <v>27438</v>
      </c>
      <c r="BG48" s="9">
        <f t="shared" si="110"/>
        <v>27438</v>
      </c>
      <c r="BH48" s="9">
        <f t="shared" si="110"/>
        <v>25052</v>
      </c>
      <c r="BI48" s="9">
        <f t="shared" si="110"/>
        <v>25052</v>
      </c>
      <c r="BJ48" s="9">
        <f t="shared" si="110"/>
        <v>25052</v>
      </c>
      <c r="BK48" s="9">
        <f t="shared" si="110"/>
        <v>25052</v>
      </c>
      <c r="BL48" s="9">
        <f t="shared" si="110"/>
        <v>25052</v>
      </c>
      <c r="BM48" s="9">
        <f t="shared" si="110"/>
        <v>26324</v>
      </c>
      <c r="BN48" s="9">
        <f t="shared" si="110"/>
        <v>26325</v>
      </c>
      <c r="BO48" s="9">
        <f t="shared" si="107"/>
        <v>26325</v>
      </c>
      <c r="BP48" s="9">
        <f t="shared" si="107"/>
        <v>26325</v>
      </c>
      <c r="BQ48" s="9">
        <f t="shared" si="107"/>
        <v>26325</v>
      </c>
      <c r="BR48" s="9">
        <f t="shared" si="107"/>
        <v>32792</v>
      </c>
      <c r="BS48" s="9">
        <f t="shared" si="107"/>
        <v>32792</v>
      </c>
      <c r="BT48" s="9">
        <f t="shared" si="107"/>
        <v>32792</v>
      </c>
      <c r="BU48" s="9">
        <f t="shared" si="107"/>
        <v>32793</v>
      </c>
      <c r="BV48" s="9">
        <f t="shared" si="107"/>
        <v>32792</v>
      </c>
      <c r="BW48" s="9">
        <f t="shared" si="107"/>
        <v>31114</v>
      </c>
      <c r="BX48" s="9">
        <f t="shared" si="107"/>
        <v>31114</v>
      </c>
      <c r="BY48" s="9">
        <f t="shared" si="107"/>
        <v>31114</v>
      </c>
      <c r="BZ48" s="9">
        <f t="shared" si="107"/>
        <v>31113</v>
      </c>
      <c r="CA48" s="9">
        <f t="shared" si="107"/>
        <v>31114</v>
      </c>
      <c r="CB48" s="9">
        <f t="shared" si="107"/>
        <v>24934</v>
      </c>
      <c r="CC48" s="9">
        <f t="shared" si="107"/>
        <v>24934</v>
      </c>
      <c r="CD48" s="9">
        <f t="shared" si="107"/>
        <v>24934</v>
      </c>
      <c r="CE48" s="9">
        <f t="shared" si="104"/>
        <v>24935</v>
      </c>
      <c r="CF48" s="9">
        <f t="shared" si="104"/>
        <v>24934</v>
      </c>
      <c r="CG48" s="9">
        <f t="shared" si="104"/>
        <v>14038</v>
      </c>
      <c r="CH48" s="9">
        <f t="shared" si="104"/>
        <v>14036</v>
      </c>
      <c r="CI48" s="9">
        <f>ROUND(CI45*$CM$9,0)</f>
        <v>37936</v>
      </c>
      <c r="CJ48" s="47"/>
      <c r="CP48" s="9">
        <f t="shared" ref="CP48" si="111">SUM(R48:BI48)</f>
        <v>1122041</v>
      </c>
      <c r="CQ48" s="9">
        <f t="shared" ref="CQ48" si="112">SUM(BJ48:CI48)</f>
        <v>716991</v>
      </c>
      <c r="CR48" s="9">
        <f t="shared" si="24"/>
        <v>1839032</v>
      </c>
    </row>
    <row r="49" spans="1:96" x14ac:dyDescent="0.25">
      <c r="A49" s="9">
        <v>2033</v>
      </c>
      <c r="B49" s="9">
        <f>B46</f>
        <v>46025</v>
      </c>
      <c r="C49" s="9">
        <f t="shared" si="110"/>
        <v>46025</v>
      </c>
      <c r="D49" s="9">
        <f t="shared" si="110"/>
        <v>46025</v>
      </c>
      <c r="E49" s="9">
        <f t="shared" si="110"/>
        <v>46025</v>
      </c>
      <c r="F49" s="9">
        <f t="shared" si="110"/>
        <v>46025</v>
      </c>
      <c r="G49" s="9">
        <f t="shared" si="110"/>
        <v>46025</v>
      </c>
      <c r="H49" s="9">
        <f t="shared" si="110"/>
        <v>46025</v>
      </c>
      <c r="I49" s="9">
        <f t="shared" si="110"/>
        <v>46025</v>
      </c>
      <c r="J49" s="9">
        <f t="shared" si="110"/>
        <v>46025</v>
      </c>
      <c r="K49" s="9">
        <f t="shared" si="110"/>
        <v>46025</v>
      </c>
      <c r="L49" s="9">
        <f t="shared" si="110"/>
        <v>46025</v>
      </c>
      <c r="M49" s="9">
        <f t="shared" si="110"/>
        <v>46025</v>
      </c>
      <c r="N49" s="9">
        <f t="shared" si="110"/>
        <v>46025</v>
      </c>
      <c r="O49" s="9">
        <f t="shared" si="110"/>
        <v>46025</v>
      </c>
      <c r="P49" s="9">
        <f t="shared" si="110"/>
        <v>46025</v>
      </c>
      <c r="Q49" s="9">
        <f t="shared" si="110"/>
        <v>48049</v>
      </c>
      <c r="R49" s="9">
        <f t="shared" si="110"/>
        <v>55372</v>
      </c>
      <c r="S49" s="9">
        <f t="shared" si="110"/>
        <v>56392</v>
      </c>
      <c r="T49" s="9">
        <f t="shared" si="110"/>
        <v>56392</v>
      </c>
      <c r="U49" s="9">
        <f t="shared" si="110"/>
        <v>56393</v>
      </c>
      <c r="V49" s="9">
        <f t="shared" si="110"/>
        <v>55589</v>
      </c>
      <c r="W49" s="9">
        <f t="shared" si="110"/>
        <v>51127</v>
      </c>
      <c r="X49" s="9">
        <f t="shared" si="110"/>
        <v>42900</v>
      </c>
      <c r="Y49" s="9">
        <f t="shared" si="110"/>
        <v>42900</v>
      </c>
      <c r="Z49" s="9">
        <f t="shared" si="110"/>
        <v>42900</v>
      </c>
      <c r="AA49" s="9">
        <f t="shared" si="110"/>
        <v>42900</v>
      </c>
      <c r="AB49" s="9">
        <f t="shared" si="110"/>
        <v>42900</v>
      </c>
      <c r="AC49" s="9">
        <f t="shared" si="110"/>
        <v>42899</v>
      </c>
      <c r="AD49" s="9">
        <f t="shared" si="110"/>
        <v>38992</v>
      </c>
      <c r="AE49" s="9">
        <f t="shared" si="110"/>
        <v>38991</v>
      </c>
      <c r="AF49" s="9">
        <f t="shared" si="110"/>
        <v>37740</v>
      </c>
      <c r="AG49" s="9">
        <f t="shared" si="110"/>
        <v>37740</v>
      </c>
      <c r="AH49" s="9">
        <f t="shared" si="110"/>
        <v>34918</v>
      </c>
      <c r="AI49" s="9">
        <f t="shared" si="110"/>
        <v>34917</v>
      </c>
      <c r="AJ49" s="9">
        <f t="shared" si="110"/>
        <v>38645</v>
      </c>
      <c r="AK49" s="9">
        <f t="shared" si="110"/>
        <v>38644</v>
      </c>
      <c r="AL49" s="9">
        <f t="shared" si="110"/>
        <v>38644</v>
      </c>
      <c r="AM49" s="9">
        <f t="shared" si="110"/>
        <v>38644</v>
      </c>
      <c r="AN49" s="9">
        <f t="shared" si="110"/>
        <v>38644</v>
      </c>
      <c r="AO49" s="9">
        <f t="shared" si="110"/>
        <v>58776</v>
      </c>
      <c r="AP49" s="9">
        <f t="shared" si="110"/>
        <v>58776</v>
      </c>
      <c r="AQ49" s="9">
        <f t="shared" si="110"/>
        <v>58776</v>
      </c>
      <c r="AR49" s="9">
        <f t="shared" si="110"/>
        <v>58777</v>
      </c>
      <c r="AS49" s="9">
        <f t="shared" si="110"/>
        <v>58777</v>
      </c>
      <c r="AT49" s="9">
        <f t="shared" si="110"/>
        <v>69875</v>
      </c>
      <c r="AU49" s="9">
        <f t="shared" si="110"/>
        <v>69875</v>
      </c>
      <c r="AV49" s="9">
        <f t="shared" si="110"/>
        <v>69875</v>
      </c>
      <c r="AW49" s="9">
        <f t="shared" si="110"/>
        <v>69875</v>
      </c>
      <c r="AX49" s="9">
        <f t="shared" si="110"/>
        <v>69875</v>
      </c>
      <c r="AY49" s="9">
        <f t="shared" si="110"/>
        <v>57686</v>
      </c>
      <c r="AZ49" s="9">
        <f t="shared" si="110"/>
        <v>57685</v>
      </c>
      <c r="BA49" s="9">
        <f t="shared" si="110"/>
        <v>57685</v>
      </c>
      <c r="BB49" s="9">
        <f t="shared" si="110"/>
        <v>57685</v>
      </c>
      <c r="BC49" s="9">
        <f t="shared" si="110"/>
        <v>57685</v>
      </c>
      <c r="BD49" s="9">
        <f t="shared" si="110"/>
        <v>52721</v>
      </c>
      <c r="BE49" s="9">
        <f t="shared" si="110"/>
        <v>52720</v>
      </c>
      <c r="BF49" s="9">
        <f t="shared" si="110"/>
        <v>52720</v>
      </c>
      <c r="BG49" s="9">
        <f t="shared" si="110"/>
        <v>52720</v>
      </c>
      <c r="BH49" s="9">
        <f t="shared" si="110"/>
        <v>52720</v>
      </c>
      <c r="BI49" s="9">
        <f t="shared" si="110"/>
        <v>47566</v>
      </c>
      <c r="BJ49" s="9">
        <f t="shared" si="110"/>
        <v>47566</v>
      </c>
      <c r="BK49" s="9">
        <f t="shared" si="110"/>
        <v>47566</v>
      </c>
      <c r="BL49" s="9">
        <f t="shared" si="110"/>
        <v>47566</v>
      </c>
      <c r="BM49" s="9">
        <f t="shared" si="110"/>
        <v>47566</v>
      </c>
      <c r="BN49" s="9">
        <f t="shared" si="110"/>
        <v>49147</v>
      </c>
      <c r="BO49" s="9">
        <f t="shared" si="107"/>
        <v>49147</v>
      </c>
      <c r="BP49" s="9">
        <f t="shared" si="107"/>
        <v>49146</v>
      </c>
      <c r="BQ49" s="9">
        <f t="shared" si="107"/>
        <v>49146</v>
      </c>
      <c r="BR49" s="9">
        <f t="shared" si="107"/>
        <v>49146</v>
      </c>
      <c r="BS49" s="9">
        <f t="shared" si="107"/>
        <v>59582</v>
      </c>
      <c r="BT49" s="9">
        <f t="shared" si="107"/>
        <v>59582</v>
      </c>
      <c r="BU49" s="9">
        <f t="shared" si="107"/>
        <v>59582</v>
      </c>
      <c r="BV49" s="9">
        <f t="shared" si="107"/>
        <v>59581</v>
      </c>
      <c r="BW49" s="9">
        <f t="shared" si="107"/>
        <v>59582</v>
      </c>
      <c r="BX49" s="9">
        <f t="shared" si="107"/>
        <v>53383</v>
      </c>
      <c r="BY49" s="9">
        <f t="shared" si="107"/>
        <v>53383</v>
      </c>
      <c r="BZ49" s="9">
        <f t="shared" si="107"/>
        <v>53383</v>
      </c>
      <c r="CA49" s="9">
        <f t="shared" si="107"/>
        <v>53381</v>
      </c>
      <c r="CB49" s="9">
        <f t="shared" si="107"/>
        <v>53383</v>
      </c>
      <c r="CC49" s="9">
        <f t="shared" si="107"/>
        <v>40801</v>
      </c>
      <c r="CD49" s="9">
        <f t="shared" si="107"/>
        <v>40801</v>
      </c>
      <c r="CE49" s="9">
        <f t="shared" si="104"/>
        <v>40801</v>
      </c>
      <c r="CF49" s="9">
        <f t="shared" si="104"/>
        <v>40799</v>
      </c>
      <c r="CG49" s="9">
        <f t="shared" si="104"/>
        <v>40801</v>
      </c>
      <c r="CH49" s="9">
        <f t="shared" si="104"/>
        <v>21898</v>
      </c>
      <c r="CI49" s="9">
        <f>CI50+CI51</f>
        <v>49913</v>
      </c>
      <c r="CJ49" s="47">
        <f t="shared" ref="CJ49" si="113">SUM(B49:CI49)</f>
        <v>4263089</v>
      </c>
      <c r="CP49" s="9">
        <f t="shared" ref="CP49:CQ49" si="114">CP50+CP51</f>
        <v>2360911</v>
      </c>
      <c r="CQ49" s="9">
        <f t="shared" si="114"/>
        <v>1163755</v>
      </c>
      <c r="CR49" s="9">
        <f t="shared" si="24"/>
        <v>3524666</v>
      </c>
    </row>
    <row r="50" spans="1:96" x14ac:dyDescent="0.25">
      <c r="B50" s="9">
        <f t="shared" si="37"/>
        <v>23524</v>
      </c>
      <c r="C50" s="9">
        <f t="shared" si="110"/>
        <v>23524</v>
      </c>
      <c r="D50" s="9">
        <f t="shared" si="110"/>
        <v>23524</v>
      </c>
      <c r="E50" s="9">
        <f t="shared" si="110"/>
        <v>23524</v>
      </c>
      <c r="F50" s="9">
        <f t="shared" si="110"/>
        <v>23524</v>
      </c>
      <c r="G50" s="9">
        <f t="shared" si="110"/>
        <v>23524</v>
      </c>
      <c r="H50" s="9">
        <f t="shared" si="110"/>
        <v>23524</v>
      </c>
      <c r="I50" s="9">
        <f t="shared" si="110"/>
        <v>23524</v>
      </c>
      <c r="J50" s="9">
        <f t="shared" si="110"/>
        <v>23524</v>
      </c>
      <c r="K50" s="9">
        <f t="shared" si="110"/>
        <v>23524</v>
      </c>
      <c r="L50" s="9">
        <f t="shared" si="110"/>
        <v>23524</v>
      </c>
      <c r="M50" s="9">
        <f t="shared" si="110"/>
        <v>23524</v>
      </c>
      <c r="N50" s="9">
        <f t="shared" si="110"/>
        <v>23524</v>
      </c>
      <c r="O50" s="9">
        <f t="shared" si="110"/>
        <v>23524</v>
      </c>
      <c r="P50" s="9">
        <f t="shared" si="110"/>
        <v>23524</v>
      </c>
      <c r="Q50" s="9">
        <f t="shared" si="110"/>
        <v>24623</v>
      </c>
      <c r="R50" s="9">
        <f t="shared" si="110"/>
        <v>28607</v>
      </c>
      <c r="S50" s="9">
        <f t="shared" si="110"/>
        <v>28958</v>
      </c>
      <c r="T50" s="9">
        <f t="shared" si="110"/>
        <v>28958</v>
      </c>
      <c r="U50" s="9">
        <f t="shared" si="110"/>
        <v>28958</v>
      </c>
      <c r="V50" s="9">
        <f t="shared" si="110"/>
        <v>28743</v>
      </c>
      <c r="W50" s="9">
        <f t="shared" si="110"/>
        <v>26247</v>
      </c>
      <c r="X50" s="9">
        <f t="shared" si="110"/>
        <v>22003</v>
      </c>
      <c r="Y50" s="9">
        <f t="shared" si="110"/>
        <v>22003</v>
      </c>
      <c r="Z50" s="9">
        <f t="shared" si="110"/>
        <v>22003</v>
      </c>
      <c r="AA50" s="9">
        <f t="shared" si="110"/>
        <v>22003</v>
      </c>
      <c r="AB50" s="9">
        <f t="shared" si="110"/>
        <v>22003</v>
      </c>
      <c r="AC50" s="9">
        <f t="shared" si="110"/>
        <v>22002</v>
      </c>
      <c r="AD50" s="9">
        <f t="shared" si="110"/>
        <v>20116</v>
      </c>
      <c r="AE50" s="9">
        <f t="shared" si="110"/>
        <v>20116</v>
      </c>
      <c r="AF50" s="9">
        <f t="shared" si="110"/>
        <v>19401</v>
      </c>
      <c r="AG50" s="9">
        <f t="shared" si="110"/>
        <v>19401</v>
      </c>
      <c r="AH50" s="9">
        <f t="shared" si="110"/>
        <v>17082</v>
      </c>
      <c r="AI50" s="9">
        <f t="shared" si="110"/>
        <v>17082</v>
      </c>
      <c r="AJ50" s="9">
        <f t="shared" si="110"/>
        <v>18945</v>
      </c>
      <c r="AK50" s="9">
        <f t="shared" si="110"/>
        <v>18943</v>
      </c>
      <c r="AL50" s="9">
        <f t="shared" si="110"/>
        <v>18943</v>
      </c>
      <c r="AM50" s="9">
        <f t="shared" si="110"/>
        <v>18943</v>
      </c>
      <c r="AN50" s="9">
        <f t="shared" si="110"/>
        <v>18943</v>
      </c>
      <c r="AO50" s="9">
        <f t="shared" si="110"/>
        <v>29515</v>
      </c>
      <c r="AP50" s="9">
        <f t="shared" si="110"/>
        <v>29515</v>
      </c>
      <c r="AQ50" s="9">
        <f t="shared" si="110"/>
        <v>29515</v>
      </c>
      <c r="AR50" s="9">
        <f t="shared" si="110"/>
        <v>29515</v>
      </c>
      <c r="AS50" s="9">
        <f t="shared" si="110"/>
        <v>29515</v>
      </c>
      <c r="AT50" s="9">
        <f t="shared" si="110"/>
        <v>35129</v>
      </c>
      <c r="AU50" s="9">
        <f t="shared" si="110"/>
        <v>35129</v>
      </c>
      <c r="AV50" s="9">
        <f t="shared" si="110"/>
        <v>35129</v>
      </c>
      <c r="AW50" s="9">
        <f t="shared" si="110"/>
        <v>35129</v>
      </c>
      <c r="AX50" s="9">
        <f t="shared" si="110"/>
        <v>35129</v>
      </c>
      <c r="AY50" s="9">
        <f t="shared" si="110"/>
        <v>28346</v>
      </c>
      <c r="AZ50" s="9">
        <f t="shared" si="110"/>
        <v>28346</v>
      </c>
      <c r="BA50" s="9">
        <f t="shared" si="110"/>
        <v>28346</v>
      </c>
      <c r="BB50" s="9">
        <f t="shared" si="110"/>
        <v>28346</v>
      </c>
      <c r="BC50" s="9">
        <f t="shared" si="110"/>
        <v>28346</v>
      </c>
      <c r="BD50" s="9">
        <f t="shared" si="110"/>
        <v>25284</v>
      </c>
      <c r="BE50" s="9">
        <f t="shared" si="110"/>
        <v>25282</v>
      </c>
      <c r="BF50" s="9">
        <f t="shared" si="110"/>
        <v>25282</v>
      </c>
      <c r="BG50" s="9">
        <f t="shared" si="110"/>
        <v>25282</v>
      </c>
      <c r="BH50" s="9">
        <f t="shared" si="110"/>
        <v>25282</v>
      </c>
      <c r="BI50" s="9">
        <f t="shared" si="110"/>
        <v>22514</v>
      </c>
      <c r="BJ50" s="9">
        <f t="shared" si="110"/>
        <v>22514</v>
      </c>
      <c r="BK50" s="9">
        <f t="shared" si="110"/>
        <v>22514</v>
      </c>
      <c r="BL50" s="9">
        <f t="shared" si="110"/>
        <v>22514</v>
      </c>
      <c r="BM50" s="9">
        <f t="shared" si="110"/>
        <v>22514</v>
      </c>
      <c r="BN50" s="9">
        <f t="shared" si="110"/>
        <v>22822</v>
      </c>
      <c r="BO50" s="9">
        <f t="shared" si="107"/>
        <v>22822</v>
      </c>
      <c r="BP50" s="9">
        <f t="shared" si="107"/>
        <v>22822</v>
      </c>
      <c r="BQ50" s="9">
        <f t="shared" si="107"/>
        <v>22822</v>
      </c>
      <c r="BR50" s="9">
        <f t="shared" si="107"/>
        <v>22820</v>
      </c>
      <c r="BS50" s="9">
        <f t="shared" si="107"/>
        <v>26790</v>
      </c>
      <c r="BT50" s="9">
        <f t="shared" si="107"/>
        <v>26790</v>
      </c>
      <c r="BU50" s="9">
        <f t="shared" si="107"/>
        <v>26790</v>
      </c>
      <c r="BV50" s="9">
        <f t="shared" si="107"/>
        <v>26790</v>
      </c>
      <c r="BW50" s="9">
        <f t="shared" si="107"/>
        <v>26789</v>
      </c>
      <c r="BX50" s="9">
        <f t="shared" si="107"/>
        <v>22269</v>
      </c>
      <c r="BY50" s="9">
        <f t="shared" si="107"/>
        <v>22269</v>
      </c>
      <c r="BZ50" s="9">
        <f t="shared" si="107"/>
        <v>22269</v>
      </c>
      <c r="CA50" s="9">
        <f t="shared" si="107"/>
        <v>22269</v>
      </c>
      <c r="CB50" s="9">
        <f t="shared" si="107"/>
        <v>22268</v>
      </c>
      <c r="CC50" s="9">
        <f t="shared" si="107"/>
        <v>15868</v>
      </c>
      <c r="CD50" s="9">
        <f t="shared" si="107"/>
        <v>15866</v>
      </c>
      <c r="CE50" s="9">
        <f t="shared" si="104"/>
        <v>15866</v>
      </c>
      <c r="CF50" s="9">
        <f t="shared" si="104"/>
        <v>15866</v>
      </c>
      <c r="CG50" s="9">
        <f t="shared" si="104"/>
        <v>15866</v>
      </c>
      <c r="CH50" s="9">
        <f t="shared" si="104"/>
        <v>7860</v>
      </c>
      <c r="CI50" s="9">
        <f>ROUND(CI47*$CM$8,0)</f>
        <v>12547</v>
      </c>
      <c r="CJ50" s="47"/>
      <c r="CP50" s="9">
        <f t="shared" ref="CP50" si="115">SUM(R50:BN50)</f>
        <v>1237157</v>
      </c>
      <c r="CQ50" s="9">
        <f t="shared" ref="CQ50" si="116">SUM(BO50:CI50)</f>
        <v>436318</v>
      </c>
      <c r="CR50" s="9">
        <f t="shared" si="24"/>
        <v>1673475</v>
      </c>
    </row>
    <row r="51" spans="1:96" x14ac:dyDescent="0.25">
      <c r="B51" s="9">
        <f t="shared" si="37"/>
        <v>22501</v>
      </c>
      <c r="C51" s="9">
        <f t="shared" si="110"/>
        <v>22501</v>
      </c>
      <c r="D51" s="9">
        <f t="shared" si="110"/>
        <v>22501</v>
      </c>
      <c r="E51" s="9">
        <f t="shared" si="110"/>
        <v>22501</v>
      </c>
      <c r="F51" s="9">
        <f t="shared" si="110"/>
        <v>22501</v>
      </c>
      <c r="G51" s="9">
        <f t="shared" si="110"/>
        <v>22501</v>
      </c>
      <c r="H51" s="9">
        <f t="shared" si="110"/>
        <v>22501</v>
      </c>
      <c r="I51" s="9">
        <f t="shared" si="110"/>
        <v>22501</v>
      </c>
      <c r="J51" s="9">
        <f t="shared" si="110"/>
        <v>22501</v>
      </c>
      <c r="K51" s="9">
        <f t="shared" si="110"/>
        <v>22501</v>
      </c>
      <c r="L51" s="9">
        <f t="shared" si="110"/>
        <v>22501</v>
      </c>
      <c r="M51" s="9">
        <f t="shared" si="110"/>
        <v>22501</v>
      </c>
      <c r="N51" s="9">
        <f t="shared" si="110"/>
        <v>22501</v>
      </c>
      <c r="O51" s="9">
        <f t="shared" si="110"/>
        <v>22501</v>
      </c>
      <c r="P51" s="9">
        <f t="shared" si="110"/>
        <v>22501</v>
      </c>
      <c r="Q51" s="9">
        <f t="shared" si="110"/>
        <v>23426</v>
      </c>
      <c r="R51" s="9">
        <f t="shared" si="110"/>
        <v>26765</v>
      </c>
      <c r="S51" s="9">
        <f t="shared" si="110"/>
        <v>27434</v>
      </c>
      <c r="T51" s="9">
        <f t="shared" si="110"/>
        <v>27434</v>
      </c>
      <c r="U51" s="9">
        <f t="shared" si="110"/>
        <v>27435</v>
      </c>
      <c r="V51" s="9">
        <f t="shared" si="110"/>
        <v>26846</v>
      </c>
      <c r="W51" s="9">
        <f t="shared" si="110"/>
        <v>24880</v>
      </c>
      <c r="X51" s="9">
        <f t="shared" si="110"/>
        <v>20897</v>
      </c>
      <c r="Y51" s="9">
        <f t="shared" si="110"/>
        <v>20897</v>
      </c>
      <c r="Z51" s="9">
        <f t="shared" si="110"/>
        <v>20897</v>
      </c>
      <c r="AA51" s="9">
        <f t="shared" si="110"/>
        <v>20897</v>
      </c>
      <c r="AB51" s="9">
        <f t="shared" si="110"/>
        <v>20897</v>
      </c>
      <c r="AC51" s="9">
        <f t="shared" si="110"/>
        <v>20897</v>
      </c>
      <c r="AD51" s="9">
        <f t="shared" si="110"/>
        <v>18876</v>
      </c>
      <c r="AE51" s="9">
        <f t="shared" si="110"/>
        <v>18875</v>
      </c>
      <c r="AF51" s="9">
        <f t="shared" si="110"/>
        <v>18339</v>
      </c>
      <c r="AG51" s="9">
        <f t="shared" si="110"/>
        <v>18339</v>
      </c>
      <c r="AH51" s="9">
        <f t="shared" si="110"/>
        <v>17836</v>
      </c>
      <c r="AI51" s="9">
        <f t="shared" si="110"/>
        <v>17835</v>
      </c>
      <c r="AJ51" s="9">
        <f t="shared" si="110"/>
        <v>19701</v>
      </c>
      <c r="AK51" s="9">
        <f t="shared" si="110"/>
        <v>19700</v>
      </c>
      <c r="AL51" s="9">
        <f t="shared" si="110"/>
        <v>19701</v>
      </c>
      <c r="AM51" s="9">
        <f t="shared" si="110"/>
        <v>19701</v>
      </c>
      <c r="AN51" s="9">
        <f t="shared" si="110"/>
        <v>19701</v>
      </c>
      <c r="AO51" s="9">
        <f t="shared" si="110"/>
        <v>29261</v>
      </c>
      <c r="AP51" s="9">
        <f t="shared" si="110"/>
        <v>29261</v>
      </c>
      <c r="AQ51" s="9">
        <f t="shared" si="110"/>
        <v>29262</v>
      </c>
      <c r="AR51" s="9">
        <f t="shared" si="110"/>
        <v>29262</v>
      </c>
      <c r="AS51" s="9">
        <f t="shared" si="110"/>
        <v>29261</v>
      </c>
      <c r="AT51" s="9">
        <f t="shared" si="110"/>
        <v>34746</v>
      </c>
      <c r="AU51" s="9">
        <f t="shared" si="110"/>
        <v>34746</v>
      </c>
      <c r="AV51" s="9">
        <f t="shared" si="110"/>
        <v>34746</v>
      </c>
      <c r="AW51" s="9">
        <f t="shared" si="110"/>
        <v>34746</v>
      </c>
      <c r="AX51" s="9">
        <f t="shared" si="110"/>
        <v>34746</v>
      </c>
      <c r="AY51" s="9">
        <f t="shared" si="110"/>
        <v>29340</v>
      </c>
      <c r="AZ51" s="9">
        <f t="shared" si="110"/>
        <v>29339</v>
      </c>
      <c r="BA51" s="9">
        <f t="shared" si="110"/>
        <v>29339</v>
      </c>
      <c r="BB51" s="9">
        <f t="shared" si="110"/>
        <v>29339</v>
      </c>
      <c r="BC51" s="9">
        <f t="shared" si="110"/>
        <v>29339</v>
      </c>
      <c r="BD51" s="9">
        <f t="shared" si="110"/>
        <v>27437</v>
      </c>
      <c r="BE51" s="9">
        <f t="shared" si="110"/>
        <v>27438</v>
      </c>
      <c r="BF51" s="9">
        <f t="shared" si="110"/>
        <v>27438</v>
      </c>
      <c r="BG51" s="9">
        <f t="shared" si="110"/>
        <v>27438</v>
      </c>
      <c r="BH51" s="9">
        <f t="shared" si="110"/>
        <v>27438</v>
      </c>
      <c r="BI51" s="9">
        <f t="shared" si="110"/>
        <v>25052</v>
      </c>
      <c r="BJ51" s="9">
        <f t="shared" si="110"/>
        <v>25052</v>
      </c>
      <c r="BK51" s="9">
        <f t="shared" si="110"/>
        <v>25052</v>
      </c>
      <c r="BL51" s="9">
        <f t="shared" si="110"/>
        <v>25052</v>
      </c>
      <c r="BM51" s="9">
        <f t="shared" si="110"/>
        <v>25052</v>
      </c>
      <c r="BN51" s="9">
        <f t="shared" ref="BN51" si="117">BM48</f>
        <v>26324</v>
      </c>
      <c r="BO51" s="9">
        <f t="shared" si="107"/>
        <v>26325</v>
      </c>
      <c r="BP51" s="9">
        <f t="shared" si="107"/>
        <v>26325</v>
      </c>
      <c r="BQ51" s="9">
        <f t="shared" si="107"/>
        <v>26325</v>
      </c>
      <c r="BR51" s="9">
        <f t="shared" si="107"/>
        <v>26325</v>
      </c>
      <c r="BS51" s="9">
        <f t="shared" si="107"/>
        <v>32792</v>
      </c>
      <c r="BT51" s="9">
        <f t="shared" si="107"/>
        <v>32792</v>
      </c>
      <c r="BU51" s="9">
        <f t="shared" si="107"/>
        <v>32792</v>
      </c>
      <c r="BV51" s="9">
        <f t="shared" si="107"/>
        <v>32793</v>
      </c>
      <c r="BW51" s="9">
        <f t="shared" si="107"/>
        <v>32792</v>
      </c>
      <c r="BX51" s="9">
        <f t="shared" si="107"/>
        <v>31114</v>
      </c>
      <c r="BY51" s="9">
        <f t="shared" si="107"/>
        <v>31114</v>
      </c>
      <c r="BZ51" s="9">
        <f t="shared" si="107"/>
        <v>31114</v>
      </c>
      <c r="CA51" s="9">
        <f t="shared" si="107"/>
        <v>31113</v>
      </c>
      <c r="CB51" s="9">
        <f t="shared" si="107"/>
        <v>31114</v>
      </c>
      <c r="CC51" s="9">
        <f t="shared" si="107"/>
        <v>24934</v>
      </c>
      <c r="CD51" s="9">
        <f t="shared" si="107"/>
        <v>24934</v>
      </c>
      <c r="CE51" s="9">
        <f t="shared" si="104"/>
        <v>24934</v>
      </c>
      <c r="CF51" s="9">
        <f t="shared" si="104"/>
        <v>24935</v>
      </c>
      <c r="CG51" s="9">
        <f t="shared" si="104"/>
        <v>24934</v>
      </c>
      <c r="CH51" s="9">
        <f t="shared" si="104"/>
        <v>14038</v>
      </c>
      <c r="CI51" s="9">
        <f>ROUND(CI48*$CM$9,0)</f>
        <v>37366</v>
      </c>
      <c r="CJ51" s="47"/>
      <c r="CP51" s="9">
        <f t="shared" ref="CP51" si="118">SUM(R51:BI51)</f>
        <v>1123754</v>
      </c>
      <c r="CQ51" s="9">
        <f t="shared" ref="CQ51" si="119">SUM(BJ51:CI51)</f>
        <v>727437</v>
      </c>
      <c r="CR51" s="9">
        <f t="shared" si="24"/>
        <v>1851191</v>
      </c>
    </row>
    <row r="52" spans="1:96" x14ac:dyDescent="0.25">
      <c r="A52" s="9">
        <v>2034</v>
      </c>
      <c r="B52" s="9">
        <f>B49</f>
        <v>46025</v>
      </c>
      <c r="C52" s="9">
        <f t="shared" ref="C52:BN55" si="120">B49</f>
        <v>46025</v>
      </c>
      <c r="D52" s="9">
        <f t="shared" si="120"/>
        <v>46025</v>
      </c>
      <c r="E52" s="9">
        <f t="shared" si="120"/>
        <v>46025</v>
      </c>
      <c r="F52" s="9">
        <f t="shared" si="120"/>
        <v>46025</v>
      </c>
      <c r="G52" s="9">
        <f t="shared" si="120"/>
        <v>46025</v>
      </c>
      <c r="H52" s="9">
        <f t="shared" si="120"/>
        <v>46025</v>
      </c>
      <c r="I52" s="9">
        <f t="shared" si="120"/>
        <v>46025</v>
      </c>
      <c r="J52" s="9">
        <f t="shared" si="120"/>
        <v>46025</v>
      </c>
      <c r="K52" s="9">
        <f t="shared" si="120"/>
        <v>46025</v>
      </c>
      <c r="L52" s="9">
        <f t="shared" si="120"/>
        <v>46025</v>
      </c>
      <c r="M52" s="9">
        <f t="shared" si="120"/>
        <v>46025</v>
      </c>
      <c r="N52" s="9">
        <f t="shared" si="120"/>
        <v>46025</v>
      </c>
      <c r="O52" s="9">
        <f t="shared" si="120"/>
        <v>46025</v>
      </c>
      <c r="P52" s="9">
        <f t="shared" si="120"/>
        <v>46025</v>
      </c>
      <c r="Q52" s="9">
        <f t="shared" si="120"/>
        <v>46025</v>
      </c>
      <c r="R52" s="9">
        <f t="shared" si="120"/>
        <v>48049</v>
      </c>
      <c r="S52" s="9">
        <f t="shared" si="120"/>
        <v>55372</v>
      </c>
      <c r="T52" s="9">
        <f t="shared" si="120"/>
        <v>56392</v>
      </c>
      <c r="U52" s="9">
        <f t="shared" si="120"/>
        <v>56392</v>
      </c>
      <c r="V52" s="9">
        <f t="shared" si="120"/>
        <v>56393</v>
      </c>
      <c r="W52" s="9">
        <f t="shared" si="120"/>
        <v>55589</v>
      </c>
      <c r="X52" s="9">
        <f t="shared" si="120"/>
        <v>51127</v>
      </c>
      <c r="Y52" s="9">
        <f t="shared" si="120"/>
        <v>42900</v>
      </c>
      <c r="Z52" s="9">
        <f t="shared" si="120"/>
        <v>42900</v>
      </c>
      <c r="AA52" s="9">
        <f t="shared" si="120"/>
        <v>42900</v>
      </c>
      <c r="AB52" s="9">
        <f t="shared" si="120"/>
        <v>42900</v>
      </c>
      <c r="AC52" s="9">
        <f t="shared" si="120"/>
        <v>42900</v>
      </c>
      <c r="AD52" s="9">
        <f t="shared" si="120"/>
        <v>42899</v>
      </c>
      <c r="AE52" s="9">
        <f t="shared" si="120"/>
        <v>38992</v>
      </c>
      <c r="AF52" s="9">
        <f t="shared" si="120"/>
        <v>38991</v>
      </c>
      <c r="AG52" s="9">
        <f t="shared" si="120"/>
        <v>37740</v>
      </c>
      <c r="AH52" s="9">
        <f t="shared" si="120"/>
        <v>37740</v>
      </c>
      <c r="AI52" s="9">
        <f t="shared" si="120"/>
        <v>34918</v>
      </c>
      <c r="AJ52" s="9">
        <f t="shared" si="120"/>
        <v>34917</v>
      </c>
      <c r="AK52" s="9">
        <f t="shared" si="120"/>
        <v>38645</v>
      </c>
      <c r="AL52" s="9">
        <f t="shared" si="120"/>
        <v>38644</v>
      </c>
      <c r="AM52" s="9">
        <f t="shared" si="120"/>
        <v>38644</v>
      </c>
      <c r="AN52" s="9">
        <f t="shared" si="120"/>
        <v>38644</v>
      </c>
      <c r="AO52" s="9">
        <f t="shared" si="120"/>
        <v>38644</v>
      </c>
      <c r="AP52" s="9">
        <f t="shared" si="120"/>
        <v>58776</v>
      </c>
      <c r="AQ52" s="9">
        <f t="shared" si="120"/>
        <v>58776</v>
      </c>
      <c r="AR52" s="9">
        <f t="shared" si="120"/>
        <v>58776</v>
      </c>
      <c r="AS52" s="9">
        <f t="shared" si="120"/>
        <v>58777</v>
      </c>
      <c r="AT52" s="9">
        <f t="shared" si="120"/>
        <v>58777</v>
      </c>
      <c r="AU52" s="9">
        <f t="shared" si="120"/>
        <v>69875</v>
      </c>
      <c r="AV52" s="9">
        <f t="shared" si="120"/>
        <v>69875</v>
      </c>
      <c r="AW52" s="9">
        <f t="shared" si="120"/>
        <v>69875</v>
      </c>
      <c r="AX52" s="9">
        <f t="shared" si="120"/>
        <v>69875</v>
      </c>
      <c r="AY52" s="9">
        <f t="shared" si="120"/>
        <v>69875</v>
      </c>
      <c r="AZ52" s="9">
        <f t="shared" si="120"/>
        <v>57686</v>
      </c>
      <c r="BA52" s="9">
        <f t="shared" si="120"/>
        <v>57685</v>
      </c>
      <c r="BB52" s="9">
        <f t="shared" si="120"/>
        <v>57685</v>
      </c>
      <c r="BC52" s="9">
        <f t="shared" si="120"/>
        <v>57685</v>
      </c>
      <c r="BD52" s="9">
        <f t="shared" si="120"/>
        <v>57685</v>
      </c>
      <c r="BE52" s="9">
        <f t="shared" si="120"/>
        <v>52721</v>
      </c>
      <c r="BF52" s="9">
        <f t="shared" si="120"/>
        <v>52720</v>
      </c>
      <c r="BG52" s="9">
        <f t="shared" si="120"/>
        <v>52720</v>
      </c>
      <c r="BH52" s="9">
        <f t="shared" si="120"/>
        <v>52720</v>
      </c>
      <c r="BI52" s="9">
        <f t="shared" si="120"/>
        <v>52720</v>
      </c>
      <c r="BJ52" s="9">
        <f t="shared" si="120"/>
        <v>47566</v>
      </c>
      <c r="BK52" s="9">
        <f t="shared" si="120"/>
        <v>47566</v>
      </c>
      <c r="BL52" s="9">
        <f t="shared" si="120"/>
        <v>47566</v>
      </c>
      <c r="BM52" s="9">
        <f t="shared" si="120"/>
        <v>47566</v>
      </c>
      <c r="BN52" s="9">
        <f t="shared" si="120"/>
        <v>47566</v>
      </c>
      <c r="BO52" s="9">
        <f t="shared" si="107"/>
        <v>49147</v>
      </c>
      <c r="BP52" s="9">
        <f t="shared" si="107"/>
        <v>49147</v>
      </c>
      <c r="BQ52" s="9">
        <f t="shared" si="107"/>
        <v>49146</v>
      </c>
      <c r="BR52" s="9">
        <f t="shared" si="107"/>
        <v>49146</v>
      </c>
      <c r="BS52" s="9">
        <f t="shared" si="107"/>
        <v>49146</v>
      </c>
      <c r="BT52" s="9">
        <f t="shared" si="107"/>
        <v>59582</v>
      </c>
      <c r="BU52" s="9">
        <f t="shared" si="107"/>
        <v>59582</v>
      </c>
      <c r="BV52" s="9">
        <f t="shared" si="107"/>
        <v>59582</v>
      </c>
      <c r="BW52" s="9">
        <f t="shared" si="107"/>
        <v>59581</v>
      </c>
      <c r="BX52" s="9">
        <f t="shared" si="107"/>
        <v>59582</v>
      </c>
      <c r="BY52" s="9">
        <f t="shared" si="107"/>
        <v>53383</v>
      </c>
      <c r="BZ52" s="9">
        <f t="shared" si="107"/>
        <v>53383</v>
      </c>
      <c r="CA52" s="9">
        <f t="shared" si="107"/>
        <v>53383</v>
      </c>
      <c r="CB52" s="9">
        <f t="shared" si="107"/>
        <v>53381</v>
      </c>
      <c r="CC52" s="9">
        <f t="shared" si="107"/>
        <v>53383</v>
      </c>
      <c r="CD52" s="9">
        <f t="shared" si="107"/>
        <v>40801</v>
      </c>
      <c r="CE52" s="9">
        <f t="shared" si="104"/>
        <v>40801</v>
      </c>
      <c r="CF52" s="9">
        <f t="shared" si="104"/>
        <v>40801</v>
      </c>
      <c r="CG52" s="9">
        <f t="shared" si="104"/>
        <v>40799</v>
      </c>
      <c r="CH52" s="9">
        <f t="shared" si="104"/>
        <v>40801</v>
      </c>
      <c r="CI52" s="9">
        <f>CI53+CI54</f>
        <v>49323</v>
      </c>
      <c r="CJ52" s="47">
        <f t="shared" ref="CJ52" si="121">SUM(B52:CI52)</f>
        <v>4286626</v>
      </c>
      <c r="CP52" s="9">
        <f t="shared" ref="CP52:CQ52" si="122">CP53+CP54</f>
        <v>2361086</v>
      </c>
      <c r="CQ52" s="9">
        <f t="shared" si="122"/>
        <v>1189141</v>
      </c>
      <c r="CR52" s="9">
        <f t="shared" si="24"/>
        <v>3550227</v>
      </c>
    </row>
    <row r="53" spans="1:96" x14ac:dyDescent="0.25">
      <c r="B53" s="9">
        <f t="shared" si="37"/>
        <v>23524</v>
      </c>
      <c r="C53" s="9">
        <f t="shared" si="120"/>
        <v>23524</v>
      </c>
      <c r="D53" s="9">
        <f t="shared" si="120"/>
        <v>23524</v>
      </c>
      <c r="E53" s="9">
        <f t="shared" si="120"/>
        <v>23524</v>
      </c>
      <c r="F53" s="9">
        <f t="shared" si="120"/>
        <v>23524</v>
      </c>
      <c r="G53" s="9">
        <f t="shared" si="120"/>
        <v>23524</v>
      </c>
      <c r="H53" s="9">
        <f t="shared" si="120"/>
        <v>23524</v>
      </c>
      <c r="I53" s="9">
        <f t="shared" si="120"/>
        <v>23524</v>
      </c>
      <c r="J53" s="9">
        <f t="shared" si="120"/>
        <v>23524</v>
      </c>
      <c r="K53" s="9">
        <f t="shared" si="120"/>
        <v>23524</v>
      </c>
      <c r="L53" s="9">
        <f t="shared" si="120"/>
        <v>23524</v>
      </c>
      <c r="M53" s="9">
        <f t="shared" si="120"/>
        <v>23524</v>
      </c>
      <c r="N53" s="9">
        <f t="shared" si="120"/>
        <v>23524</v>
      </c>
      <c r="O53" s="9">
        <f t="shared" si="120"/>
        <v>23524</v>
      </c>
      <c r="P53" s="9">
        <f t="shared" si="120"/>
        <v>23524</v>
      </c>
      <c r="Q53" s="9">
        <f t="shared" si="120"/>
        <v>23524</v>
      </c>
      <c r="R53" s="9">
        <f t="shared" si="120"/>
        <v>24623</v>
      </c>
      <c r="S53" s="9">
        <f t="shared" si="120"/>
        <v>28607</v>
      </c>
      <c r="T53" s="9">
        <f t="shared" si="120"/>
        <v>28958</v>
      </c>
      <c r="U53" s="9">
        <f t="shared" si="120"/>
        <v>28958</v>
      </c>
      <c r="V53" s="9">
        <f t="shared" si="120"/>
        <v>28958</v>
      </c>
      <c r="W53" s="9">
        <f t="shared" si="120"/>
        <v>28743</v>
      </c>
      <c r="X53" s="9">
        <f t="shared" si="120"/>
        <v>26247</v>
      </c>
      <c r="Y53" s="9">
        <f t="shared" si="120"/>
        <v>22003</v>
      </c>
      <c r="Z53" s="9">
        <f t="shared" si="120"/>
        <v>22003</v>
      </c>
      <c r="AA53" s="9">
        <f t="shared" si="120"/>
        <v>22003</v>
      </c>
      <c r="AB53" s="9">
        <f t="shared" si="120"/>
        <v>22003</v>
      </c>
      <c r="AC53" s="9">
        <f t="shared" si="120"/>
        <v>22003</v>
      </c>
      <c r="AD53" s="9">
        <f t="shared" si="120"/>
        <v>22002</v>
      </c>
      <c r="AE53" s="9">
        <f t="shared" si="120"/>
        <v>20116</v>
      </c>
      <c r="AF53" s="9">
        <f t="shared" si="120"/>
        <v>20116</v>
      </c>
      <c r="AG53" s="9">
        <f t="shared" si="120"/>
        <v>19401</v>
      </c>
      <c r="AH53" s="9">
        <f t="shared" si="120"/>
        <v>19401</v>
      </c>
      <c r="AI53" s="9">
        <f t="shared" si="120"/>
        <v>17082</v>
      </c>
      <c r="AJ53" s="9">
        <f t="shared" si="120"/>
        <v>17082</v>
      </c>
      <c r="AK53" s="9">
        <f t="shared" si="120"/>
        <v>18945</v>
      </c>
      <c r="AL53" s="9">
        <f t="shared" si="120"/>
        <v>18943</v>
      </c>
      <c r="AM53" s="9">
        <f t="shared" si="120"/>
        <v>18943</v>
      </c>
      <c r="AN53" s="9">
        <f t="shared" si="120"/>
        <v>18943</v>
      </c>
      <c r="AO53" s="9">
        <f t="shared" si="120"/>
        <v>18943</v>
      </c>
      <c r="AP53" s="9">
        <f t="shared" si="120"/>
        <v>29515</v>
      </c>
      <c r="AQ53" s="9">
        <f t="shared" si="120"/>
        <v>29515</v>
      </c>
      <c r="AR53" s="9">
        <f t="shared" si="120"/>
        <v>29515</v>
      </c>
      <c r="AS53" s="9">
        <f t="shared" si="120"/>
        <v>29515</v>
      </c>
      <c r="AT53" s="9">
        <f t="shared" si="120"/>
        <v>29515</v>
      </c>
      <c r="AU53" s="9">
        <f t="shared" si="120"/>
        <v>35129</v>
      </c>
      <c r="AV53" s="9">
        <f t="shared" si="120"/>
        <v>35129</v>
      </c>
      <c r="AW53" s="9">
        <f t="shared" si="120"/>
        <v>35129</v>
      </c>
      <c r="AX53" s="9">
        <f t="shared" si="120"/>
        <v>35129</v>
      </c>
      <c r="AY53" s="9">
        <f t="shared" si="120"/>
        <v>35129</v>
      </c>
      <c r="AZ53" s="9">
        <f t="shared" si="120"/>
        <v>28346</v>
      </c>
      <c r="BA53" s="9">
        <f t="shared" si="120"/>
        <v>28346</v>
      </c>
      <c r="BB53" s="9">
        <f t="shared" si="120"/>
        <v>28346</v>
      </c>
      <c r="BC53" s="9">
        <f t="shared" si="120"/>
        <v>28346</v>
      </c>
      <c r="BD53" s="9">
        <f t="shared" si="120"/>
        <v>28346</v>
      </c>
      <c r="BE53" s="9">
        <f t="shared" si="120"/>
        <v>25284</v>
      </c>
      <c r="BF53" s="9">
        <f t="shared" si="120"/>
        <v>25282</v>
      </c>
      <c r="BG53" s="9">
        <f t="shared" si="120"/>
        <v>25282</v>
      </c>
      <c r="BH53" s="9">
        <f t="shared" si="120"/>
        <v>25282</v>
      </c>
      <c r="BI53" s="9">
        <f t="shared" si="120"/>
        <v>25282</v>
      </c>
      <c r="BJ53" s="9">
        <f t="shared" si="120"/>
        <v>22514</v>
      </c>
      <c r="BK53" s="9">
        <f t="shared" si="120"/>
        <v>22514</v>
      </c>
      <c r="BL53" s="9">
        <f t="shared" si="120"/>
        <v>22514</v>
      </c>
      <c r="BM53" s="9">
        <f t="shared" si="120"/>
        <v>22514</v>
      </c>
      <c r="BN53" s="9">
        <f t="shared" si="120"/>
        <v>22514</v>
      </c>
      <c r="BO53" s="9">
        <f t="shared" si="107"/>
        <v>22822</v>
      </c>
      <c r="BP53" s="9">
        <f t="shared" si="107"/>
        <v>22822</v>
      </c>
      <c r="BQ53" s="9">
        <f t="shared" si="107"/>
        <v>22822</v>
      </c>
      <c r="BR53" s="9">
        <f t="shared" si="107"/>
        <v>22822</v>
      </c>
      <c r="BS53" s="9">
        <f t="shared" si="107"/>
        <v>22820</v>
      </c>
      <c r="BT53" s="9">
        <f t="shared" si="107"/>
        <v>26790</v>
      </c>
      <c r="BU53" s="9">
        <f t="shared" si="107"/>
        <v>26790</v>
      </c>
      <c r="BV53" s="9">
        <f t="shared" si="107"/>
        <v>26790</v>
      </c>
      <c r="BW53" s="9">
        <f t="shared" si="107"/>
        <v>26790</v>
      </c>
      <c r="BX53" s="9">
        <f t="shared" si="107"/>
        <v>26789</v>
      </c>
      <c r="BY53" s="9">
        <f t="shared" si="107"/>
        <v>22269</v>
      </c>
      <c r="BZ53" s="9">
        <f t="shared" si="107"/>
        <v>22269</v>
      </c>
      <c r="CA53" s="9">
        <f t="shared" si="107"/>
        <v>22269</v>
      </c>
      <c r="CB53" s="9">
        <f t="shared" si="107"/>
        <v>22269</v>
      </c>
      <c r="CC53" s="9">
        <f t="shared" si="107"/>
        <v>22268</v>
      </c>
      <c r="CD53" s="9">
        <f t="shared" si="107"/>
        <v>15868</v>
      </c>
      <c r="CE53" s="9">
        <f t="shared" si="104"/>
        <v>15866</v>
      </c>
      <c r="CF53" s="9">
        <f t="shared" si="104"/>
        <v>15866</v>
      </c>
      <c r="CG53" s="9">
        <f t="shared" si="104"/>
        <v>15866</v>
      </c>
      <c r="CH53" s="9">
        <f t="shared" si="104"/>
        <v>15866</v>
      </c>
      <c r="CI53" s="9">
        <f>ROUND(CI50*$CM$8,0)</f>
        <v>12518</v>
      </c>
      <c r="CJ53" s="47"/>
      <c r="CP53" s="9">
        <f t="shared" ref="CP53" si="123">SUM(R53:BN53)</f>
        <v>1238958</v>
      </c>
      <c r="CQ53" s="9">
        <f t="shared" ref="CQ53" si="124">SUM(BO53:CI53)</f>
        <v>451251</v>
      </c>
      <c r="CR53" s="9">
        <f t="shared" si="24"/>
        <v>1690209</v>
      </c>
    </row>
    <row r="54" spans="1:96" x14ac:dyDescent="0.25">
      <c r="B54" s="9">
        <f t="shared" si="37"/>
        <v>22501</v>
      </c>
      <c r="C54" s="9">
        <f t="shared" si="120"/>
        <v>22501</v>
      </c>
      <c r="D54" s="9">
        <f t="shared" si="120"/>
        <v>22501</v>
      </c>
      <c r="E54" s="9">
        <f t="shared" si="120"/>
        <v>22501</v>
      </c>
      <c r="F54" s="9">
        <f t="shared" si="120"/>
        <v>22501</v>
      </c>
      <c r="G54" s="9">
        <f t="shared" si="120"/>
        <v>22501</v>
      </c>
      <c r="H54" s="9">
        <f t="shared" si="120"/>
        <v>22501</v>
      </c>
      <c r="I54" s="9">
        <f t="shared" si="120"/>
        <v>22501</v>
      </c>
      <c r="J54" s="9">
        <f t="shared" si="120"/>
        <v>22501</v>
      </c>
      <c r="K54" s="9">
        <f t="shared" si="120"/>
        <v>22501</v>
      </c>
      <c r="L54" s="9">
        <f t="shared" si="120"/>
        <v>22501</v>
      </c>
      <c r="M54" s="9">
        <f t="shared" si="120"/>
        <v>22501</v>
      </c>
      <c r="N54" s="9">
        <f t="shared" si="120"/>
        <v>22501</v>
      </c>
      <c r="O54" s="9">
        <f t="shared" si="120"/>
        <v>22501</v>
      </c>
      <c r="P54" s="9">
        <f t="shared" si="120"/>
        <v>22501</v>
      </c>
      <c r="Q54" s="9">
        <f t="shared" si="120"/>
        <v>22501</v>
      </c>
      <c r="R54" s="9">
        <f t="shared" si="120"/>
        <v>23426</v>
      </c>
      <c r="S54" s="9">
        <f t="shared" si="120"/>
        <v>26765</v>
      </c>
      <c r="T54" s="9">
        <f t="shared" si="120"/>
        <v>27434</v>
      </c>
      <c r="U54" s="9">
        <f t="shared" si="120"/>
        <v>27434</v>
      </c>
      <c r="V54" s="9">
        <f t="shared" si="120"/>
        <v>27435</v>
      </c>
      <c r="W54" s="9">
        <f t="shared" si="120"/>
        <v>26846</v>
      </c>
      <c r="X54" s="9">
        <f t="shared" si="120"/>
        <v>24880</v>
      </c>
      <c r="Y54" s="9">
        <f t="shared" si="120"/>
        <v>20897</v>
      </c>
      <c r="Z54" s="9">
        <f t="shared" si="120"/>
        <v>20897</v>
      </c>
      <c r="AA54" s="9">
        <f t="shared" si="120"/>
        <v>20897</v>
      </c>
      <c r="AB54" s="9">
        <f t="shared" si="120"/>
        <v>20897</v>
      </c>
      <c r="AC54" s="9">
        <f t="shared" si="120"/>
        <v>20897</v>
      </c>
      <c r="AD54" s="9">
        <f t="shared" si="120"/>
        <v>20897</v>
      </c>
      <c r="AE54" s="9">
        <f t="shared" si="120"/>
        <v>18876</v>
      </c>
      <c r="AF54" s="9">
        <f t="shared" si="120"/>
        <v>18875</v>
      </c>
      <c r="AG54" s="9">
        <f t="shared" si="120"/>
        <v>18339</v>
      </c>
      <c r="AH54" s="9">
        <f t="shared" si="120"/>
        <v>18339</v>
      </c>
      <c r="AI54" s="9">
        <f t="shared" si="120"/>
        <v>17836</v>
      </c>
      <c r="AJ54" s="9">
        <f t="shared" si="120"/>
        <v>17835</v>
      </c>
      <c r="AK54" s="9">
        <f t="shared" si="120"/>
        <v>19701</v>
      </c>
      <c r="AL54" s="9">
        <f t="shared" si="120"/>
        <v>19700</v>
      </c>
      <c r="AM54" s="9">
        <f t="shared" si="120"/>
        <v>19701</v>
      </c>
      <c r="AN54" s="9">
        <f t="shared" si="120"/>
        <v>19701</v>
      </c>
      <c r="AO54" s="9">
        <f t="shared" si="120"/>
        <v>19701</v>
      </c>
      <c r="AP54" s="9">
        <f t="shared" si="120"/>
        <v>29261</v>
      </c>
      <c r="AQ54" s="9">
        <f t="shared" si="120"/>
        <v>29261</v>
      </c>
      <c r="AR54" s="9">
        <f t="shared" si="120"/>
        <v>29262</v>
      </c>
      <c r="AS54" s="9">
        <f t="shared" si="120"/>
        <v>29262</v>
      </c>
      <c r="AT54" s="9">
        <f t="shared" si="120"/>
        <v>29261</v>
      </c>
      <c r="AU54" s="9">
        <f t="shared" si="120"/>
        <v>34746</v>
      </c>
      <c r="AV54" s="9">
        <f t="shared" si="120"/>
        <v>34746</v>
      </c>
      <c r="AW54" s="9">
        <f t="shared" si="120"/>
        <v>34746</v>
      </c>
      <c r="AX54" s="9">
        <f t="shared" si="120"/>
        <v>34746</v>
      </c>
      <c r="AY54" s="9">
        <f t="shared" si="120"/>
        <v>34746</v>
      </c>
      <c r="AZ54" s="9">
        <f t="shared" si="120"/>
        <v>29340</v>
      </c>
      <c r="BA54" s="9">
        <f t="shared" si="120"/>
        <v>29339</v>
      </c>
      <c r="BB54" s="9">
        <f t="shared" si="120"/>
        <v>29339</v>
      </c>
      <c r="BC54" s="9">
        <f t="shared" si="120"/>
        <v>29339</v>
      </c>
      <c r="BD54" s="9">
        <f t="shared" si="120"/>
        <v>29339</v>
      </c>
      <c r="BE54" s="9">
        <f t="shared" si="120"/>
        <v>27437</v>
      </c>
      <c r="BF54" s="9">
        <f t="shared" si="120"/>
        <v>27438</v>
      </c>
      <c r="BG54" s="9">
        <f t="shared" si="120"/>
        <v>27438</v>
      </c>
      <c r="BH54" s="9">
        <f t="shared" si="120"/>
        <v>27438</v>
      </c>
      <c r="BI54" s="9">
        <f t="shared" si="120"/>
        <v>27438</v>
      </c>
      <c r="BJ54" s="9">
        <f t="shared" si="120"/>
        <v>25052</v>
      </c>
      <c r="BK54" s="9">
        <f t="shared" si="120"/>
        <v>25052</v>
      </c>
      <c r="BL54" s="9">
        <f t="shared" si="120"/>
        <v>25052</v>
      </c>
      <c r="BM54" s="9">
        <f t="shared" si="120"/>
        <v>25052</v>
      </c>
      <c r="BN54" s="9">
        <f t="shared" si="120"/>
        <v>25052</v>
      </c>
      <c r="BO54" s="9">
        <f t="shared" si="107"/>
        <v>26324</v>
      </c>
      <c r="BP54" s="9">
        <f t="shared" si="107"/>
        <v>26325</v>
      </c>
      <c r="BQ54" s="9">
        <f t="shared" si="107"/>
        <v>26325</v>
      </c>
      <c r="BR54" s="9">
        <f t="shared" si="107"/>
        <v>26325</v>
      </c>
      <c r="BS54" s="9">
        <f t="shared" si="107"/>
        <v>26325</v>
      </c>
      <c r="BT54" s="9">
        <f t="shared" si="107"/>
        <v>32792</v>
      </c>
      <c r="BU54" s="9">
        <f t="shared" si="107"/>
        <v>32792</v>
      </c>
      <c r="BV54" s="9">
        <f t="shared" si="107"/>
        <v>32792</v>
      </c>
      <c r="BW54" s="9">
        <f t="shared" si="107"/>
        <v>32793</v>
      </c>
      <c r="BX54" s="9">
        <f t="shared" si="107"/>
        <v>32792</v>
      </c>
      <c r="BY54" s="9">
        <f t="shared" si="107"/>
        <v>31114</v>
      </c>
      <c r="BZ54" s="9">
        <f t="shared" si="107"/>
        <v>31114</v>
      </c>
      <c r="CA54" s="9">
        <f t="shared" si="107"/>
        <v>31114</v>
      </c>
      <c r="CB54" s="9">
        <f t="shared" si="107"/>
        <v>31113</v>
      </c>
      <c r="CC54" s="9">
        <f t="shared" si="107"/>
        <v>31114</v>
      </c>
      <c r="CD54" s="9">
        <f t="shared" si="107"/>
        <v>24934</v>
      </c>
      <c r="CE54" s="9">
        <f t="shared" si="104"/>
        <v>24934</v>
      </c>
      <c r="CF54" s="9">
        <f t="shared" si="104"/>
        <v>24934</v>
      </c>
      <c r="CG54" s="9">
        <f t="shared" si="104"/>
        <v>24935</v>
      </c>
      <c r="CH54" s="9">
        <f t="shared" si="104"/>
        <v>24934</v>
      </c>
      <c r="CI54" s="9">
        <f>ROUND(CI51*$CM$9,0)</f>
        <v>36805</v>
      </c>
      <c r="CJ54" s="47"/>
      <c r="CP54" s="9">
        <f t="shared" ref="CP54" si="125">SUM(R54:BI54)</f>
        <v>1122128</v>
      </c>
      <c r="CQ54" s="9">
        <f t="shared" ref="CQ54" si="126">SUM(BJ54:CI54)</f>
        <v>737890</v>
      </c>
      <c r="CR54" s="9">
        <f t="shared" si="24"/>
        <v>1860018</v>
      </c>
    </row>
    <row r="55" spans="1:96" x14ac:dyDescent="0.25">
      <c r="A55" s="9">
        <v>2035</v>
      </c>
      <c r="B55" s="9">
        <f>B52</f>
        <v>46025</v>
      </c>
      <c r="C55" s="9">
        <f t="shared" si="120"/>
        <v>46025</v>
      </c>
      <c r="D55" s="9">
        <f t="shared" si="120"/>
        <v>46025</v>
      </c>
      <c r="E55" s="9">
        <f t="shared" si="120"/>
        <v>46025</v>
      </c>
      <c r="F55" s="9">
        <f t="shared" si="120"/>
        <v>46025</v>
      </c>
      <c r="G55" s="9">
        <f t="shared" si="120"/>
        <v>46025</v>
      </c>
      <c r="H55" s="9">
        <f t="shared" si="120"/>
        <v>46025</v>
      </c>
      <c r="I55" s="9">
        <f t="shared" si="120"/>
        <v>46025</v>
      </c>
      <c r="J55" s="9">
        <f t="shared" si="120"/>
        <v>46025</v>
      </c>
      <c r="K55" s="9">
        <f t="shared" si="120"/>
        <v>46025</v>
      </c>
      <c r="L55" s="9">
        <f t="shared" si="120"/>
        <v>46025</v>
      </c>
      <c r="M55" s="9">
        <f t="shared" si="120"/>
        <v>46025</v>
      </c>
      <c r="N55" s="9">
        <f t="shared" si="120"/>
        <v>46025</v>
      </c>
      <c r="O55" s="9">
        <f t="shared" si="120"/>
        <v>46025</v>
      </c>
      <c r="P55" s="9">
        <f t="shared" si="120"/>
        <v>46025</v>
      </c>
      <c r="Q55" s="9">
        <f t="shared" si="120"/>
        <v>46025</v>
      </c>
      <c r="R55" s="9">
        <f t="shared" si="120"/>
        <v>46025</v>
      </c>
      <c r="S55" s="9">
        <f t="shared" si="120"/>
        <v>48049</v>
      </c>
      <c r="T55" s="9">
        <f t="shared" si="120"/>
        <v>55372</v>
      </c>
      <c r="U55" s="9">
        <f t="shared" si="120"/>
        <v>56392</v>
      </c>
      <c r="V55" s="9">
        <f t="shared" si="120"/>
        <v>56392</v>
      </c>
      <c r="W55" s="9">
        <f t="shared" si="120"/>
        <v>56393</v>
      </c>
      <c r="X55" s="9">
        <f t="shared" si="120"/>
        <v>55589</v>
      </c>
      <c r="Y55" s="9">
        <f t="shared" si="120"/>
        <v>51127</v>
      </c>
      <c r="Z55" s="9">
        <f t="shared" si="120"/>
        <v>42900</v>
      </c>
      <c r="AA55" s="9">
        <f t="shared" si="120"/>
        <v>42900</v>
      </c>
      <c r="AB55" s="9">
        <f t="shared" si="120"/>
        <v>42900</v>
      </c>
      <c r="AC55" s="9">
        <f t="shared" si="120"/>
        <v>42900</v>
      </c>
      <c r="AD55" s="9">
        <f t="shared" si="120"/>
        <v>42900</v>
      </c>
      <c r="AE55" s="9">
        <f t="shared" si="120"/>
        <v>42899</v>
      </c>
      <c r="AF55" s="9">
        <f t="shared" si="120"/>
        <v>38992</v>
      </c>
      <c r="AG55" s="9">
        <f t="shared" si="120"/>
        <v>38991</v>
      </c>
      <c r="AH55" s="9">
        <f t="shared" si="120"/>
        <v>37740</v>
      </c>
      <c r="AI55" s="9">
        <f t="shared" si="120"/>
        <v>37740</v>
      </c>
      <c r="AJ55" s="9">
        <f t="shared" si="120"/>
        <v>34918</v>
      </c>
      <c r="AK55" s="9">
        <f t="shared" si="120"/>
        <v>34917</v>
      </c>
      <c r="AL55" s="9">
        <f t="shared" si="120"/>
        <v>38645</v>
      </c>
      <c r="AM55" s="9">
        <f t="shared" si="120"/>
        <v>38644</v>
      </c>
      <c r="AN55" s="9">
        <f t="shared" si="120"/>
        <v>38644</v>
      </c>
      <c r="AO55" s="9">
        <f t="shared" si="120"/>
        <v>38644</v>
      </c>
      <c r="AP55" s="9">
        <f t="shared" si="120"/>
        <v>38644</v>
      </c>
      <c r="AQ55" s="9">
        <f t="shared" si="120"/>
        <v>58776</v>
      </c>
      <c r="AR55" s="9">
        <f t="shared" si="120"/>
        <v>58776</v>
      </c>
      <c r="AS55" s="9">
        <f t="shared" si="120"/>
        <v>58776</v>
      </c>
      <c r="AT55" s="9">
        <f t="shared" si="120"/>
        <v>58777</v>
      </c>
      <c r="AU55" s="9">
        <f t="shared" si="120"/>
        <v>58777</v>
      </c>
      <c r="AV55" s="9">
        <f t="shared" si="120"/>
        <v>69875</v>
      </c>
      <c r="AW55" s="9">
        <f t="shared" si="120"/>
        <v>69875</v>
      </c>
      <c r="AX55" s="9">
        <f t="shared" si="120"/>
        <v>69875</v>
      </c>
      <c r="AY55" s="9">
        <f t="shared" si="120"/>
        <v>69875</v>
      </c>
      <c r="AZ55" s="9">
        <f t="shared" si="120"/>
        <v>69875</v>
      </c>
      <c r="BA55" s="9">
        <f t="shared" si="120"/>
        <v>57686</v>
      </c>
      <c r="BB55" s="9">
        <f t="shared" si="120"/>
        <v>57685</v>
      </c>
      <c r="BC55" s="9">
        <f t="shared" si="120"/>
        <v>57685</v>
      </c>
      <c r="BD55" s="9">
        <f t="shared" si="120"/>
        <v>57685</v>
      </c>
      <c r="BE55" s="9">
        <f t="shared" si="120"/>
        <v>57685</v>
      </c>
      <c r="BF55" s="9">
        <f t="shared" si="120"/>
        <v>52721</v>
      </c>
      <c r="BG55" s="9">
        <f t="shared" si="120"/>
        <v>52720</v>
      </c>
      <c r="BH55" s="9">
        <f t="shared" si="120"/>
        <v>52720</v>
      </c>
      <c r="BI55" s="9">
        <f t="shared" si="120"/>
        <v>52720</v>
      </c>
      <c r="BJ55" s="9">
        <f t="shared" si="120"/>
        <v>52720</v>
      </c>
      <c r="BK55" s="9">
        <f t="shared" si="120"/>
        <v>47566</v>
      </c>
      <c r="BL55" s="9">
        <f t="shared" si="120"/>
        <v>47566</v>
      </c>
      <c r="BM55" s="9">
        <f t="shared" si="120"/>
        <v>47566</v>
      </c>
      <c r="BN55" s="9">
        <f t="shared" ref="BN55" si="127">BM52</f>
        <v>47566</v>
      </c>
      <c r="BO55" s="9">
        <f t="shared" si="107"/>
        <v>47566</v>
      </c>
      <c r="BP55" s="9">
        <f t="shared" si="107"/>
        <v>49147</v>
      </c>
      <c r="BQ55" s="9">
        <f t="shared" si="107"/>
        <v>49147</v>
      </c>
      <c r="BR55" s="9">
        <f t="shared" si="107"/>
        <v>49146</v>
      </c>
      <c r="BS55" s="9">
        <f t="shared" si="107"/>
        <v>49146</v>
      </c>
      <c r="BT55" s="9">
        <f t="shared" si="107"/>
        <v>49146</v>
      </c>
      <c r="BU55" s="9">
        <f t="shared" si="107"/>
        <v>59582</v>
      </c>
      <c r="BV55" s="9">
        <f t="shared" si="107"/>
        <v>59582</v>
      </c>
      <c r="BW55" s="9">
        <f t="shared" si="107"/>
        <v>59582</v>
      </c>
      <c r="BX55" s="9">
        <f t="shared" si="107"/>
        <v>59581</v>
      </c>
      <c r="BY55" s="9">
        <f t="shared" si="107"/>
        <v>59582</v>
      </c>
      <c r="BZ55" s="9">
        <f t="shared" si="107"/>
        <v>53383</v>
      </c>
      <c r="CA55" s="9">
        <f t="shared" si="107"/>
        <v>53383</v>
      </c>
      <c r="CB55" s="9">
        <f t="shared" si="107"/>
        <v>53383</v>
      </c>
      <c r="CC55" s="9">
        <f t="shared" si="107"/>
        <v>53381</v>
      </c>
      <c r="CD55" s="9">
        <f t="shared" si="107"/>
        <v>53383</v>
      </c>
      <c r="CE55" s="9">
        <f t="shared" si="104"/>
        <v>40801</v>
      </c>
      <c r="CF55" s="9">
        <f t="shared" si="104"/>
        <v>40801</v>
      </c>
      <c r="CG55" s="9">
        <f t="shared" si="104"/>
        <v>40801</v>
      </c>
      <c r="CH55" s="9">
        <f t="shared" si="104"/>
        <v>40799</v>
      </c>
      <c r="CI55" s="9">
        <f>CI56+CI57</f>
        <v>48741</v>
      </c>
      <c r="CJ55" s="47">
        <f t="shared" ref="CJ55" si="128">SUM(B55:CI55)</f>
        <v>4291268</v>
      </c>
      <c r="CP55" s="9">
        <f t="shared" ref="CP55:CQ55" si="129">CP56+CP57</f>
        <v>2357159</v>
      </c>
      <c r="CQ55" s="9">
        <f t="shared" si="129"/>
        <v>1197711</v>
      </c>
      <c r="CR55" s="9">
        <f t="shared" si="24"/>
        <v>3554870</v>
      </c>
    </row>
    <row r="56" spans="1:96" x14ac:dyDescent="0.25">
      <c r="B56" s="9">
        <f t="shared" si="37"/>
        <v>23524</v>
      </c>
      <c r="C56" s="9">
        <f t="shared" ref="C56:BN59" si="130">B53</f>
        <v>23524</v>
      </c>
      <c r="D56" s="9">
        <f t="shared" si="130"/>
        <v>23524</v>
      </c>
      <c r="E56" s="9">
        <f t="shared" si="130"/>
        <v>23524</v>
      </c>
      <c r="F56" s="9">
        <f t="shared" si="130"/>
        <v>23524</v>
      </c>
      <c r="G56" s="9">
        <f t="shared" si="130"/>
        <v>23524</v>
      </c>
      <c r="H56" s="9">
        <f t="shared" si="130"/>
        <v>23524</v>
      </c>
      <c r="I56" s="9">
        <f t="shared" si="130"/>
        <v>23524</v>
      </c>
      <c r="J56" s="9">
        <f t="shared" si="130"/>
        <v>23524</v>
      </c>
      <c r="K56" s="9">
        <f t="shared" si="130"/>
        <v>23524</v>
      </c>
      <c r="L56" s="9">
        <f t="shared" si="130"/>
        <v>23524</v>
      </c>
      <c r="M56" s="9">
        <f t="shared" si="130"/>
        <v>23524</v>
      </c>
      <c r="N56" s="9">
        <f t="shared" si="130"/>
        <v>23524</v>
      </c>
      <c r="O56" s="9">
        <f t="shared" si="130"/>
        <v>23524</v>
      </c>
      <c r="P56" s="9">
        <f t="shared" si="130"/>
        <v>23524</v>
      </c>
      <c r="Q56" s="9">
        <f t="shared" si="130"/>
        <v>23524</v>
      </c>
      <c r="R56" s="9">
        <f t="shared" si="130"/>
        <v>23524</v>
      </c>
      <c r="S56" s="9">
        <f t="shared" si="130"/>
        <v>24623</v>
      </c>
      <c r="T56" s="9">
        <f t="shared" si="130"/>
        <v>28607</v>
      </c>
      <c r="U56" s="9">
        <f t="shared" si="130"/>
        <v>28958</v>
      </c>
      <c r="V56" s="9">
        <f t="shared" si="130"/>
        <v>28958</v>
      </c>
      <c r="W56" s="9">
        <f t="shared" si="130"/>
        <v>28958</v>
      </c>
      <c r="X56" s="9">
        <f t="shared" si="130"/>
        <v>28743</v>
      </c>
      <c r="Y56" s="9">
        <f t="shared" si="130"/>
        <v>26247</v>
      </c>
      <c r="Z56" s="9">
        <f t="shared" si="130"/>
        <v>22003</v>
      </c>
      <c r="AA56" s="9">
        <f t="shared" si="130"/>
        <v>22003</v>
      </c>
      <c r="AB56" s="9">
        <f t="shared" si="130"/>
        <v>22003</v>
      </c>
      <c r="AC56" s="9">
        <f t="shared" si="130"/>
        <v>22003</v>
      </c>
      <c r="AD56" s="9">
        <f t="shared" si="130"/>
        <v>22003</v>
      </c>
      <c r="AE56" s="9">
        <f t="shared" si="130"/>
        <v>22002</v>
      </c>
      <c r="AF56" s="9">
        <f t="shared" si="130"/>
        <v>20116</v>
      </c>
      <c r="AG56" s="9">
        <f t="shared" si="130"/>
        <v>20116</v>
      </c>
      <c r="AH56" s="9">
        <f t="shared" si="130"/>
        <v>19401</v>
      </c>
      <c r="AI56" s="9">
        <f t="shared" si="130"/>
        <v>19401</v>
      </c>
      <c r="AJ56" s="9">
        <f t="shared" si="130"/>
        <v>17082</v>
      </c>
      <c r="AK56" s="9">
        <f t="shared" si="130"/>
        <v>17082</v>
      </c>
      <c r="AL56" s="9">
        <f t="shared" si="130"/>
        <v>18945</v>
      </c>
      <c r="AM56" s="9">
        <f t="shared" si="130"/>
        <v>18943</v>
      </c>
      <c r="AN56" s="9">
        <f t="shared" si="130"/>
        <v>18943</v>
      </c>
      <c r="AO56" s="9">
        <f t="shared" si="130"/>
        <v>18943</v>
      </c>
      <c r="AP56" s="9">
        <f t="shared" si="130"/>
        <v>18943</v>
      </c>
      <c r="AQ56" s="9">
        <f t="shared" si="130"/>
        <v>29515</v>
      </c>
      <c r="AR56" s="9">
        <f t="shared" si="130"/>
        <v>29515</v>
      </c>
      <c r="AS56" s="9">
        <f t="shared" si="130"/>
        <v>29515</v>
      </c>
      <c r="AT56" s="9">
        <f t="shared" si="130"/>
        <v>29515</v>
      </c>
      <c r="AU56" s="9">
        <f t="shared" si="130"/>
        <v>29515</v>
      </c>
      <c r="AV56" s="9">
        <f t="shared" si="130"/>
        <v>35129</v>
      </c>
      <c r="AW56" s="9">
        <f t="shared" si="130"/>
        <v>35129</v>
      </c>
      <c r="AX56" s="9">
        <f t="shared" si="130"/>
        <v>35129</v>
      </c>
      <c r="AY56" s="9">
        <f t="shared" si="130"/>
        <v>35129</v>
      </c>
      <c r="AZ56" s="9">
        <f t="shared" si="130"/>
        <v>35129</v>
      </c>
      <c r="BA56" s="9">
        <f t="shared" si="130"/>
        <v>28346</v>
      </c>
      <c r="BB56" s="9">
        <f t="shared" si="130"/>
        <v>28346</v>
      </c>
      <c r="BC56" s="9">
        <f t="shared" si="130"/>
        <v>28346</v>
      </c>
      <c r="BD56" s="9">
        <f t="shared" si="130"/>
        <v>28346</v>
      </c>
      <c r="BE56" s="9">
        <f t="shared" si="130"/>
        <v>28346</v>
      </c>
      <c r="BF56" s="9">
        <f t="shared" si="130"/>
        <v>25284</v>
      </c>
      <c r="BG56" s="9">
        <f t="shared" si="130"/>
        <v>25282</v>
      </c>
      <c r="BH56" s="9">
        <f t="shared" si="130"/>
        <v>25282</v>
      </c>
      <c r="BI56" s="9">
        <f t="shared" si="130"/>
        <v>25282</v>
      </c>
      <c r="BJ56" s="9">
        <f t="shared" si="130"/>
        <v>25282</v>
      </c>
      <c r="BK56" s="9">
        <f t="shared" si="130"/>
        <v>22514</v>
      </c>
      <c r="BL56" s="9">
        <f t="shared" si="130"/>
        <v>22514</v>
      </c>
      <c r="BM56" s="9">
        <f t="shared" si="130"/>
        <v>22514</v>
      </c>
      <c r="BN56" s="9">
        <f t="shared" si="130"/>
        <v>22514</v>
      </c>
      <c r="BO56" s="9">
        <f t="shared" si="107"/>
        <v>22514</v>
      </c>
      <c r="BP56" s="9">
        <f t="shared" si="107"/>
        <v>22822</v>
      </c>
      <c r="BQ56" s="9">
        <f t="shared" si="107"/>
        <v>22822</v>
      </c>
      <c r="BR56" s="9">
        <f t="shared" si="107"/>
        <v>22822</v>
      </c>
      <c r="BS56" s="9">
        <f t="shared" si="107"/>
        <v>22822</v>
      </c>
      <c r="BT56" s="9">
        <f t="shared" si="107"/>
        <v>22820</v>
      </c>
      <c r="BU56" s="9">
        <f t="shared" si="107"/>
        <v>26790</v>
      </c>
      <c r="BV56" s="9">
        <f t="shared" si="107"/>
        <v>26790</v>
      </c>
      <c r="BW56" s="9">
        <f t="shared" si="107"/>
        <v>26790</v>
      </c>
      <c r="BX56" s="9">
        <f t="shared" si="107"/>
        <v>26790</v>
      </c>
      <c r="BY56" s="9">
        <f t="shared" si="107"/>
        <v>26789</v>
      </c>
      <c r="BZ56" s="9">
        <f t="shared" si="107"/>
        <v>22269</v>
      </c>
      <c r="CA56" s="9">
        <f t="shared" si="107"/>
        <v>22269</v>
      </c>
      <c r="CB56" s="9">
        <f t="shared" si="107"/>
        <v>22269</v>
      </c>
      <c r="CC56" s="9">
        <f t="shared" si="107"/>
        <v>22269</v>
      </c>
      <c r="CD56" s="9">
        <f t="shared" si="107"/>
        <v>22268</v>
      </c>
      <c r="CE56" s="9">
        <f t="shared" si="104"/>
        <v>15868</v>
      </c>
      <c r="CF56" s="9">
        <f t="shared" si="104"/>
        <v>15866</v>
      </c>
      <c r="CG56" s="9">
        <f t="shared" si="104"/>
        <v>15866</v>
      </c>
      <c r="CH56" s="9">
        <f t="shared" si="104"/>
        <v>15866</v>
      </c>
      <c r="CI56" s="9">
        <f>ROUND(CI53*$CM$8,0)</f>
        <v>12489</v>
      </c>
      <c r="CJ56" s="47"/>
      <c r="CP56" s="9">
        <f t="shared" ref="CP56" si="131">SUM(R56:BN56)</f>
        <v>1239968</v>
      </c>
      <c r="CQ56" s="9">
        <f t="shared" ref="CQ56" si="132">SUM(BO56:CI56)</f>
        <v>457870</v>
      </c>
      <c r="CR56" s="9">
        <f t="shared" si="24"/>
        <v>1697838</v>
      </c>
    </row>
    <row r="57" spans="1:96" x14ac:dyDescent="0.25">
      <c r="B57" s="9">
        <f t="shared" si="37"/>
        <v>22501</v>
      </c>
      <c r="C57" s="9">
        <f t="shared" si="130"/>
        <v>22501</v>
      </c>
      <c r="D57" s="9">
        <f t="shared" si="130"/>
        <v>22501</v>
      </c>
      <c r="E57" s="9">
        <f t="shared" si="130"/>
        <v>22501</v>
      </c>
      <c r="F57" s="9">
        <f t="shared" si="130"/>
        <v>22501</v>
      </c>
      <c r="G57" s="9">
        <f t="shared" si="130"/>
        <v>22501</v>
      </c>
      <c r="H57" s="9">
        <f t="shared" si="130"/>
        <v>22501</v>
      </c>
      <c r="I57" s="9">
        <f t="shared" si="130"/>
        <v>22501</v>
      </c>
      <c r="J57" s="9">
        <f t="shared" si="130"/>
        <v>22501</v>
      </c>
      <c r="K57" s="9">
        <f t="shared" si="130"/>
        <v>22501</v>
      </c>
      <c r="L57" s="9">
        <f t="shared" si="130"/>
        <v>22501</v>
      </c>
      <c r="M57" s="9">
        <f t="shared" si="130"/>
        <v>22501</v>
      </c>
      <c r="N57" s="9">
        <f t="shared" si="130"/>
        <v>22501</v>
      </c>
      <c r="O57" s="9">
        <f t="shared" si="130"/>
        <v>22501</v>
      </c>
      <c r="P57" s="9">
        <f t="shared" si="130"/>
        <v>22501</v>
      </c>
      <c r="Q57" s="9">
        <f t="shared" si="130"/>
        <v>22501</v>
      </c>
      <c r="R57" s="9">
        <f t="shared" si="130"/>
        <v>22501</v>
      </c>
      <c r="S57" s="9">
        <f t="shared" si="130"/>
        <v>23426</v>
      </c>
      <c r="T57" s="9">
        <f t="shared" si="130"/>
        <v>26765</v>
      </c>
      <c r="U57" s="9">
        <f t="shared" si="130"/>
        <v>27434</v>
      </c>
      <c r="V57" s="9">
        <f t="shared" si="130"/>
        <v>27434</v>
      </c>
      <c r="W57" s="9">
        <f t="shared" si="130"/>
        <v>27435</v>
      </c>
      <c r="X57" s="9">
        <f t="shared" si="130"/>
        <v>26846</v>
      </c>
      <c r="Y57" s="9">
        <f t="shared" si="130"/>
        <v>24880</v>
      </c>
      <c r="Z57" s="9">
        <f t="shared" si="130"/>
        <v>20897</v>
      </c>
      <c r="AA57" s="9">
        <f t="shared" si="130"/>
        <v>20897</v>
      </c>
      <c r="AB57" s="9">
        <f t="shared" si="130"/>
        <v>20897</v>
      </c>
      <c r="AC57" s="9">
        <f t="shared" si="130"/>
        <v>20897</v>
      </c>
      <c r="AD57" s="9">
        <f t="shared" si="130"/>
        <v>20897</v>
      </c>
      <c r="AE57" s="9">
        <f t="shared" si="130"/>
        <v>20897</v>
      </c>
      <c r="AF57" s="9">
        <f t="shared" si="130"/>
        <v>18876</v>
      </c>
      <c r="AG57" s="9">
        <f t="shared" si="130"/>
        <v>18875</v>
      </c>
      <c r="AH57" s="9">
        <f t="shared" si="130"/>
        <v>18339</v>
      </c>
      <c r="AI57" s="9">
        <f t="shared" si="130"/>
        <v>18339</v>
      </c>
      <c r="AJ57" s="9">
        <f t="shared" si="130"/>
        <v>17836</v>
      </c>
      <c r="AK57" s="9">
        <f t="shared" si="130"/>
        <v>17835</v>
      </c>
      <c r="AL57" s="9">
        <f t="shared" si="130"/>
        <v>19701</v>
      </c>
      <c r="AM57" s="9">
        <f t="shared" si="130"/>
        <v>19700</v>
      </c>
      <c r="AN57" s="9">
        <f t="shared" si="130"/>
        <v>19701</v>
      </c>
      <c r="AO57" s="9">
        <f t="shared" si="130"/>
        <v>19701</v>
      </c>
      <c r="AP57" s="9">
        <f t="shared" si="130"/>
        <v>19701</v>
      </c>
      <c r="AQ57" s="9">
        <f t="shared" si="130"/>
        <v>29261</v>
      </c>
      <c r="AR57" s="9">
        <f t="shared" si="130"/>
        <v>29261</v>
      </c>
      <c r="AS57" s="9">
        <f t="shared" si="130"/>
        <v>29262</v>
      </c>
      <c r="AT57" s="9">
        <f t="shared" si="130"/>
        <v>29262</v>
      </c>
      <c r="AU57" s="9">
        <f t="shared" si="130"/>
        <v>29261</v>
      </c>
      <c r="AV57" s="9">
        <f t="shared" si="130"/>
        <v>34746</v>
      </c>
      <c r="AW57" s="9">
        <f t="shared" si="130"/>
        <v>34746</v>
      </c>
      <c r="AX57" s="9">
        <f t="shared" si="130"/>
        <v>34746</v>
      </c>
      <c r="AY57" s="9">
        <f t="shared" si="130"/>
        <v>34746</v>
      </c>
      <c r="AZ57" s="9">
        <f t="shared" si="130"/>
        <v>34746</v>
      </c>
      <c r="BA57" s="9">
        <f t="shared" si="130"/>
        <v>29340</v>
      </c>
      <c r="BB57" s="9">
        <f t="shared" si="130"/>
        <v>29339</v>
      </c>
      <c r="BC57" s="9">
        <f t="shared" si="130"/>
        <v>29339</v>
      </c>
      <c r="BD57" s="9">
        <f t="shared" si="130"/>
        <v>29339</v>
      </c>
      <c r="BE57" s="9">
        <f t="shared" si="130"/>
        <v>29339</v>
      </c>
      <c r="BF57" s="9">
        <f t="shared" si="130"/>
        <v>27437</v>
      </c>
      <c r="BG57" s="9">
        <f t="shared" si="130"/>
        <v>27438</v>
      </c>
      <c r="BH57" s="9">
        <f t="shared" si="130"/>
        <v>27438</v>
      </c>
      <c r="BI57" s="9">
        <f t="shared" si="130"/>
        <v>27438</v>
      </c>
      <c r="BJ57" s="9">
        <f t="shared" si="130"/>
        <v>27438</v>
      </c>
      <c r="BK57" s="9">
        <f t="shared" si="130"/>
        <v>25052</v>
      </c>
      <c r="BL57" s="9">
        <f t="shared" si="130"/>
        <v>25052</v>
      </c>
      <c r="BM57" s="9">
        <f t="shared" si="130"/>
        <v>25052</v>
      </c>
      <c r="BN57" s="9">
        <f t="shared" si="130"/>
        <v>25052</v>
      </c>
      <c r="BO57" s="9">
        <f t="shared" si="107"/>
        <v>25052</v>
      </c>
      <c r="BP57" s="9">
        <f t="shared" si="107"/>
        <v>26324</v>
      </c>
      <c r="BQ57" s="9">
        <f t="shared" si="107"/>
        <v>26325</v>
      </c>
      <c r="BR57" s="9">
        <f t="shared" si="107"/>
        <v>26325</v>
      </c>
      <c r="BS57" s="9">
        <f t="shared" si="107"/>
        <v>26325</v>
      </c>
      <c r="BT57" s="9">
        <f t="shared" si="107"/>
        <v>26325</v>
      </c>
      <c r="BU57" s="9">
        <f t="shared" si="107"/>
        <v>32792</v>
      </c>
      <c r="BV57" s="9">
        <f t="shared" si="107"/>
        <v>32792</v>
      </c>
      <c r="BW57" s="9">
        <f t="shared" si="107"/>
        <v>32792</v>
      </c>
      <c r="BX57" s="9">
        <f t="shared" si="107"/>
        <v>32793</v>
      </c>
      <c r="BY57" s="9">
        <f t="shared" si="107"/>
        <v>32792</v>
      </c>
      <c r="BZ57" s="9">
        <f t="shared" si="107"/>
        <v>31114</v>
      </c>
      <c r="CA57" s="9">
        <f t="shared" si="107"/>
        <v>31114</v>
      </c>
      <c r="CB57" s="9">
        <f t="shared" si="107"/>
        <v>31114</v>
      </c>
      <c r="CC57" s="9">
        <f t="shared" si="107"/>
        <v>31113</v>
      </c>
      <c r="CD57" s="9">
        <f t="shared" si="107"/>
        <v>31114</v>
      </c>
      <c r="CE57" s="9">
        <f t="shared" si="104"/>
        <v>24934</v>
      </c>
      <c r="CF57" s="9">
        <f t="shared" si="104"/>
        <v>24934</v>
      </c>
      <c r="CG57" s="9">
        <f t="shared" si="104"/>
        <v>24934</v>
      </c>
      <c r="CH57" s="9">
        <f t="shared" si="104"/>
        <v>24935</v>
      </c>
      <c r="CI57" s="9">
        <f>ROUND(CI54*$CM$9,0)</f>
        <v>36252</v>
      </c>
      <c r="CJ57" s="47"/>
      <c r="CP57" s="9">
        <f t="shared" ref="CP57" si="133">SUM(R57:BI57)</f>
        <v>1117191</v>
      </c>
      <c r="CQ57" s="9">
        <f t="shared" ref="CQ57" si="134">SUM(BJ57:CI57)</f>
        <v>739841</v>
      </c>
      <c r="CR57" s="9">
        <f t="shared" si="24"/>
        <v>1857032</v>
      </c>
    </row>
    <row r="58" spans="1:96" x14ac:dyDescent="0.25">
      <c r="A58" s="9">
        <v>2036</v>
      </c>
      <c r="B58" s="9">
        <f>B55</f>
        <v>46025</v>
      </c>
      <c r="C58" s="9">
        <f t="shared" si="130"/>
        <v>46025</v>
      </c>
      <c r="D58" s="9">
        <f t="shared" si="130"/>
        <v>46025</v>
      </c>
      <c r="E58" s="9">
        <f t="shared" si="130"/>
        <v>46025</v>
      </c>
      <c r="F58" s="9">
        <f t="shared" si="130"/>
        <v>46025</v>
      </c>
      <c r="G58" s="9">
        <f t="shared" si="130"/>
        <v>46025</v>
      </c>
      <c r="H58" s="9">
        <f t="shared" si="130"/>
        <v>46025</v>
      </c>
      <c r="I58" s="9">
        <f t="shared" si="130"/>
        <v>46025</v>
      </c>
      <c r="J58" s="9">
        <f t="shared" si="130"/>
        <v>46025</v>
      </c>
      <c r="K58" s="9">
        <f t="shared" si="130"/>
        <v>46025</v>
      </c>
      <c r="L58" s="9">
        <f t="shared" si="130"/>
        <v>46025</v>
      </c>
      <c r="M58" s="9">
        <f t="shared" si="130"/>
        <v>46025</v>
      </c>
      <c r="N58" s="9">
        <f t="shared" si="130"/>
        <v>46025</v>
      </c>
      <c r="O58" s="9">
        <f t="shared" si="130"/>
        <v>46025</v>
      </c>
      <c r="P58" s="9">
        <f t="shared" si="130"/>
        <v>46025</v>
      </c>
      <c r="Q58" s="9">
        <f t="shared" si="130"/>
        <v>46025</v>
      </c>
      <c r="R58" s="9">
        <f t="shared" si="130"/>
        <v>46025</v>
      </c>
      <c r="S58" s="9">
        <f t="shared" si="130"/>
        <v>46025</v>
      </c>
      <c r="T58" s="9">
        <f t="shared" si="130"/>
        <v>48049</v>
      </c>
      <c r="U58" s="9">
        <f t="shared" si="130"/>
        <v>55372</v>
      </c>
      <c r="V58" s="9">
        <f t="shared" si="130"/>
        <v>56392</v>
      </c>
      <c r="W58" s="9">
        <f t="shared" si="130"/>
        <v>56392</v>
      </c>
      <c r="X58" s="9">
        <f t="shared" si="130"/>
        <v>56393</v>
      </c>
      <c r="Y58" s="9">
        <f t="shared" si="130"/>
        <v>55589</v>
      </c>
      <c r="Z58" s="9">
        <f t="shared" si="130"/>
        <v>51127</v>
      </c>
      <c r="AA58" s="9">
        <f t="shared" si="130"/>
        <v>42900</v>
      </c>
      <c r="AB58" s="9">
        <f t="shared" si="130"/>
        <v>42900</v>
      </c>
      <c r="AC58" s="9">
        <f t="shared" si="130"/>
        <v>42900</v>
      </c>
      <c r="AD58" s="9">
        <f t="shared" si="130"/>
        <v>42900</v>
      </c>
      <c r="AE58" s="9">
        <f t="shared" si="130"/>
        <v>42900</v>
      </c>
      <c r="AF58" s="9">
        <f t="shared" si="130"/>
        <v>42899</v>
      </c>
      <c r="AG58" s="9">
        <f t="shared" si="130"/>
        <v>38992</v>
      </c>
      <c r="AH58" s="9">
        <f t="shared" si="130"/>
        <v>38991</v>
      </c>
      <c r="AI58" s="9">
        <f t="shared" si="130"/>
        <v>37740</v>
      </c>
      <c r="AJ58" s="9">
        <f t="shared" si="130"/>
        <v>37740</v>
      </c>
      <c r="AK58" s="9">
        <f t="shared" si="130"/>
        <v>34918</v>
      </c>
      <c r="AL58" s="9">
        <f t="shared" si="130"/>
        <v>34917</v>
      </c>
      <c r="AM58" s="9">
        <f t="shared" si="130"/>
        <v>38645</v>
      </c>
      <c r="AN58" s="9">
        <f t="shared" si="130"/>
        <v>38644</v>
      </c>
      <c r="AO58" s="9">
        <f t="shared" si="130"/>
        <v>38644</v>
      </c>
      <c r="AP58" s="9">
        <f t="shared" si="130"/>
        <v>38644</v>
      </c>
      <c r="AQ58" s="9">
        <f t="shared" si="130"/>
        <v>38644</v>
      </c>
      <c r="AR58" s="9">
        <f t="shared" si="130"/>
        <v>58776</v>
      </c>
      <c r="AS58" s="9">
        <f t="shared" si="130"/>
        <v>58776</v>
      </c>
      <c r="AT58" s="9">
        <f t="shared" si="130"/>
        <v>58776</v>
      </c>
      <c r="AU58" s="9">
        <f t="shared" si="130"/>
        <v>58777</v>
      </c>
      <c r="AV58" s="9">
        <f t="shared" si="130"/>
        <v>58777</v>
      </c>
      <c r="AW58" s="9">
        <f t="shared" si="130"/>
        <v>69875</v>
      </c>
      <c r="AX58" s="9">
        <f t="shared" si="130"/>
        <v>69875</v>
      </c>
      <c r="AY58" s="9">
        <f t="shared" si="130"/>
        <v>69875</v>
      </c>
      <c r="AZ58" s="9">
        <f t="shared" si="130"/>
        <v>69875</v>
      </c>
      <c r="BA58" s="9">
        <f t="shared" si="130"/>
        <v>69875</v>
      </c>
      <c r="BB58" s="9">
        <f t="shared" si="130"/>
        <v>57686</v>
      </c>
      <c r="BC58" s="9">
        <f t="shared" si="130"/>
        <v>57685</v>
      </c>
      <c r="BD58" s="9">
        <f t="shared" si="130"/>
        <v>57685</v>
      </c>
      <c r="BE58" s="9">
        <f t="shared" si="130"/>
        <v>57685</v>
      </c>
      <c r="BF58" s="9">
        <f t="shared" si="130"/>
        <v>57685</v>
      </c>
      <c r="BG58" s="9">
        <f t="shared" si="130"/>
        <v>52721</v>
      </c>
      <c r="BH58" s="9">
        <f t="shared" si="130"/>
        <v>52720</v>
      </c>
      <c r="BI58" s="9">
        <f t="shared" si="130"/>
        <v>52720</v>
      </c>
      <c r="BJ58" s="9">
        <f t="shared" si="130"/>
        <v>52720</v>
      </c>
      <c r="BK58" s="9">
        <f t="shared" si="130"/>
        <v>52720</v>
      </c>
      <c r="BL58" s="9">
        <f t="shared" si="130"/>
        <v>47566</v>
      </c>
      <c r="BM58" s="9">
        <f t="shared" si="130"/>
        <v>47566</v>
      </c>
      <c r="BN58" s="9">
        <f t="shared" si="130"/>
        <v>47566</v>
      </c>
      <c r="BO58" s="9">
        <f t="shared" si="107"/>
        <v>47566</v>
      </c>
      <c r="BP58" s="9">
        <f t="shared" si="107"/>
        <v>47566</v>
      </c>
      <c r="BQ58" s="9">
        <f t="shared" si="107"/>
        <v>49147</v>
      </c>
      <c r="BR58" s="9">
        <f t="shared" si="107"/>
        <v>49147</v>
      </c>
      <c r="BS58" s="9">
        <f t="shared" si="107"/>
        <v>49146</v>
      </c>
      <c r="BT58" s="9">
        <f t="shared" si="107"/>
        <v>49146</v>
      </c>
      <c r="BU58" s="9">
        <f t="shared" si="107"/>
        <v>49146</v>
      </c>
      <c r="BV58" s="9">
        <f t="shared" si="107"/>
        <v>59582</v>
      </c>
      <c r="BW58" s="9">
        <f t="shared" si="107"/>
        <v>59582</v>
      </c>
      <c r="BX58" s="9">
        <f t="shared" si="107"/>
        <v>59582</v>
      </c>
      <c r="BY58" s="9">
        <f t="shared" si="107"/>
        <v>59581</v>
      </c>
      <c r="BZ58" s="9">
        <f t="shared" si="107"/>
        <v>59582</v>
      </c>
      <c r="CA58" s="9">
        <f t="shared" si="107"/>
        <v>53383</v>
      </c>
      <c r="CB58" s="9">
        <f t="shared" si="107"/>
        <v>53383</v>
      </c>
      <c r="CC58" s="9">
        <f t="shared" si="107"/>
        <v>53383</v>
      </c>
      <c r="CD58" s="9">
        <f t="shared" si="107"/>
        <v>53381</v>
      </c>
      <c r="CE58" s="9">
        <f t="shared" si="104"/>
        <v>53383</v>
      </c>
      <c r="CF58" s="9">
        <f t="shared" si="104"/>
        <v>40801</v>
      </c>
      <c r="CG58" s="9">
        <f t="shared" si="104"/>
        <v>40801</v>
      </c>
      <c r="CH58" s="9">
        <f t="shared" si="104"/>
        <v>40801</v>
      </c>
      <c r="CI58" s="9">
        <f>CI59+CI60</f>
        <v>48168</v>
      </c>
      <c r="CJ58" s="47">
        <f t="shared" ref="CJ58" si="135">SUM(B58:CI58)</f>
        <v>4295921</v>
      </c>
      <c r="CP58" s="9">
        <f t="shared" ref="CP58:CQ58" si="136">CP59+CP60</f>
        <v>2353232</v>
      </c>
      <c r="CQ58" s="9">
        <f t="shared" si="136"/>
        <v>1206289</v>
      </c>
      <c r="CR58" s="9">
        <f t="shared" si="24"/>
        <v>3559521</v>
      </c>
    </row>
    <row r="59" spans="1:96" x14ac:dyDescent="0.25">
      <c r="B59" s="9">
        <f t="shared" si="37"/>
        <v>23524</v>
      </c>
      <c r="C59" s="9">
        <f t="shared" si="130"/>
        <v>23524</v>
      </c>
      <c r="D59" s="9">
        <f t="shared" si="130"/>
        <v>23524</v>
      </c>
      <c r="E59" s="9">
        <f t="shared" si="130"/>
        <v>23524</v>
      </c>
      <c r="F59" s="9">
        <f t="shared" si="130"/>
        <v>23524</v>
      </c>
      <c r="G59" s="9">
        <f t="shared" si="130"/>
        <v>23524</v>
      </c>
      <c r="H59" s="9">
        <f t="shared" si="130"/>
        <v>23524</v>
      </c>
      <c r="I59" s="9">
        <f t="shared" si="130"/>
        <v>23524</v>
      </c>
      <c r="J59" s="9">
        <f t="shared" si="130"/>
        <v>23524</v>
      </c>
      <c r="K59" s="9">
        <f t="shared" si="130"/>
        <v>23524</v>
      </c>
      <c r="L59" s="9">
        <f t="shared" si="130"/>
        <v>23524</v>
      </c>
      <c r="M59" s="9">
        <f t="shared" si="130"/>
        <v>23524</v>
      </c>
      <c r="N59" s="9">
        <f t="shared" si="130"/>
        <v>23524</v>
      </c>
      <c r="O59" s="9">
        <f t="shared" si="130"/>
        <v>23524</v>
      </c>
      <c r="P59" s="9">
        <f t="shared" si="130"/>
        <v>23524</v>
      </c>
      <c r="Q59" s="9">
        <f t="shared" si="130"/>
        <v>23524</v>
      </c>
      <c r="R59" s="9">
        <f t="shared" si="130"/>
        <v>23524</v>
      </c>
      <c r="S59" s="9">
        <f t="shared" si="130"/>
        <v>23524</v>
      </c>
      <c r="T59" s="9">
        <f t="shared" si="130"/>
        <v>24623</v>
      </c>
      <c r="U59" s="9">
        <f t="shared" si="130"/>
        <v>28607</v>
      </c>
      <c r="V59" s="9">
        <f t="shared" si="130"/>
        <v>28958</v>
      </c>
      <c r="W59" s="9">
        <f t="shared" si="130"/>
        <v>28958</v>
      </c>
      <c r="X59" s="9">
        <f t="shared" si="130"/>
        <v>28958</v>
      </c>
      <c r="Y59" s="9">
        <f t="shared" si="130"/>
        <v>28743</v>
      </c>
      <c r="Z59" s="9">
        <f t="shared" si="130"/>
        <v>26247</v>
      </c>
      <c r="AA59" s="9">
        <f t="shared" si="130"/>
        <v>22003</v>
      </c>
      <c r="AB59" s="9">
        <f t="shared" si="130"/>
        <v>22003</v>
      </c>
      <c r="AC59" s="9">
        <f t="shared" si="130"/>
        <v>22003</v>
      </c>
      <c r="AD59" s="9">
        <f t="shared" si="130"/>
        <v>22003</v>
      </c>
      <c r="AE59" s="9">
        <f t="shared" si="130"/>
        <v>22003</v>
      </c>
      <c r="AF59" s="9">
        <f t="shared" si="130"/>
        <v>22002</v>
      </c>
      <c r="AG59" s="9">
        <f t="shared" si="130"/>
        <v>20116</v>
      </c>
      <c r="AH59" s="9">
        <f t="shared" si="130"/>
        <v>20116</v>
      </c>
      <c r="AI59" s="9">
        <f t="shared" si="130"/>
        <v>19401</v>
      </c>
      <c r="AJ59" s="9">
        <f t="shared" si="130"/>
        <v>19401</v>
      </c>
      <c r="AK59" s="9">
        <f t="shared" si="130"/>
        <v>17082</v>
      </c>
      <c r="AL59" s="9">
        <f t="shared" si="130"/>
        <v>17082</v>
      </c>
      <c r="AM59" s="9">
        <f t="shared" si="130"/>
        <v>18945</v>
      </c>
      <c r="AN59" s="9">
        <f t="shared" si="130"/>
        <v>18943</v>
      </c>
      <c r="AO59" s="9">
        <f t="shared" si="130"/>
        <v>18943</v>
      </c>
      <c r="AP59" s="9">
        <f t="shared" si="130"/>
        <v>18943</v>
      </c>
      <c r="AQ59" s="9">
        <f t="shared" si="130"/>
        <v>18943</v>
      </c>
      <c r="AR59" s="9">
        <f t="shared" si="130"/>
        <v>29515</v>
      </c>
      <c r="AS59" s="9">
        <f t="shared" si="130"/>
        <v>29515</v>
      </c>
      <c r="AT59" s="9">
        <f t="shared" si="130"/>
        <v>29515</v>
      </c>
      <c r="AU59" s="9">
        <f t="shared" si="130"/>
        <v>29515</v>
      </c>
      <c r="AV59" s="9">
        <f t="shared" si="130"/>
        <v>29515</v>
      </c>
      <c r="AW59" s="9">
        <f t="shared" si="130"/>
        <v>35129</v>
      </c>
      <c r="AX59" s="9">
        <f t="shared" si="130"/>
        <v>35129</v>
      </c>
      <c r="AY59" s="9">
        <f t="shared" si="130"/>
        <v>35129</v>
      </c>
      <c r="AZ59" s="9">
        <f t="shared" si="130"/>
        <v>35129</v>
      </c>
      <c r="BA59" s="9">
        <f t="shared" si="130"/>
        <v>35129</v>
      </c>
      <c r="BB59" s="9">
        <f t="shared" si="130"/>
        <v>28346</v>
      </c>
      <c r="BC59" s="9">
        <f t="shared" si="130"/>
        <v>28346</v>
      </c>
      <c r="BD59" s="9">
        <f t="shared" si="130"/>
        <v>28346</v>
      </c>
      <c r="BE59" s="9">
        <f t="shared" si="130"/>
        <v>28346</v>
      </c>
      <c r="BF59" s="9">
        <f t="shared" si="130"/>
        <v>28346</v>
      </c>
      <c r="BG59" s="9">
        <f t="shared" si="130"/>
        <v>25284</v>
      </c>
      <c r="BH59" s="9">
        <f t="shared" si="130"/>
        <v>25282</v>
      </c>
      <c r="BI59" s="9">
        <f t="shared" si="130"/>
        <v>25282</v>
      </c>
      <c r="BJ59" s="9">
        <f t="shared" si="130"/>
        <v>25282</v>
      </c>
      <c r="BK59" s="9">
        <f t="shared" si="130"/>
        <v>25282</v>
      </c>
      <c r="BL59" s="9">
        <f t="shared" si="130"/>
        <v>22514</v>
      </c>
      <c r="BM59" s="9">
        <f t="shared" si="130"/>
        <v>22514</v>
      </c>
      <c r="BN59" s="9">
        <f t="shared" ref="BN59" si="137">BM56</f>
        <v>22514</v>
      </c>
      <c r="BO59" s="9">
        <f t="shared" si="107"/>
        <v>22514</v>
      </c>
      <c r="BP59" s="9">
        <f t="shared" si="107"/>
        <v>22514</v>
      </c>
      <c r="BQ59" s="9">
        <f t="shared" si="107"/>
        <v>22822</v>
      </c>
      <c r="BR59" s="9">
        <f t="shared" si="107"/>
        <v>22822</v>
      </c>
      <c r="BS59" s="9">
        <f t="shared" si="107"/>
        <v>22822</v>
      </c>
      <c r="BT59" s="9">
        <f t="shared" si="107"/>
        <v>22822</v>
      </c>
      <c r="BU59" s="9">
        <f t="shared" si="107"/>
        <v>22820</v>
      </c>
      <c r="BV59" s="9">
        <f t="shared" si="107"/>
        <v>26790</v>
      </c>
      <c r="BW59" s="9">
        <f t="shared" si="107"/>
        <v>26790</v>
      </c>
      <c r="BX59" s="9">
        <f t="shared" si="107"/>
        <v>26790</v>
      </c>
      <c r="BY59" s="9">
        <f t="shared" si="107"/>
        <v>26790</v>
      </c>
      <c r="BZ59" s="9">
        <f t="shared" si="107"/>
        <v>26789</v>
      </c>
      <c r="CA59" s="9">
        <f t="shared" si="107"/>
        <v>22269</v>
      </c>
      <c r="CB59" s="9">
        <f t="shared" si="107"/>
        <v>22269</v>
      </c>
      <c r="CC59" s="9">
        <f t="shared" si="107"/>
        <v>22269</v>
      </c>
      <c r="CD59" s="9">
        <f t="shared" ref="CD59:CH59" si="138">CC56</f>
        <v>22269</v>
      </c>
      <c r="CE59" s="9">
        <f t="shared" si="138"/>
        <v>22268</v>
      </c>
      <c r="CF59" s="9">
        <f t="shared" si="138"/>
        <v>15868</v>
      </c>
      <c r="CG59" s="9">
        <f t="shared" si="138"/>
        <v>15866</v>
      </c>
      <c r="CH59" s="9">
        <f t="shared" si="138"/>
        <v>15866</v>
      </c>
      <c r="CI59" s="9">
        <f>ROUND(CI56*$CM$8,0)</f>
        <v>12460</v>
      </c>
      <c r="CJ59" s="47"/>
      <c r="CP59" s="9">
        <f t="shared" ref="CP59" si="139">SUM(R59:BN59)</f>
        <v>1240978</v>
      </c>
      <c r="CQ59" s="9">
        <f t="shared" ref="CQ59" si="140">SUM(BO59:CI59)</f>
        <v>464489</v>
      </c>
      <c r="CR59" s="9">
        <f t="shared" si="24"/>
        <v>1705467</v>
      </c>
    </row>
    <row r="60" spans="1:96" x14ac:dyDescent="0.25">
      <c r="B60" s="9">
        <f t="shared" si="37"/>
        <v>22501</v>
      </c>
      <c r="C60" s="9">
        <f t="shared" ref="C60:BN60" si="141">B57</f>
        <v>22501</v>
      </c>
      <c r="D60" s="9">
        <f t="shared" si="141"/>
        <v>22501</v>
      </c>
      <c r="E60" s="9">
        <f t="shared" si="141"/>
        <v>22501</v>
      </c>
      <c r="F60" s="9">
        <f t="shared" si="141"/>
        <v>22501</v>
      </c>
      <c r="G60" s="9">
        <f t="shared" si="141"/>
        <v>22501</v>
      </c>
      <c r="H60" s="9">
        <f t="shared" si="141"/>
        <v>22501</v>
      </c>
      <c r="I60" s="9">
        <f t="shared" si="141"/>
        <v>22501</v>
      </c>
      <c r="J60" s="9">
        <f t="shared" si="141"/>
        <v>22501</v>
      </c>
      <c r="K60" s="9">
        <f t="shared" si="141"/>
        <v>22501</v>
      </c>
      <c r="L60" s="9">
        <f t="shared" si="141"/>
        <v>22501</v>
      </c>
      <c r="M60" s="9">
        <f t="shared" si="141"/>
        <v>22501</v>
      </c>
      <c r="N60" s="9">
        <f t="shared" si="141"/>
        <v>22501</v>
      </c>
      <c r="O60" s="9">
        <f t="shared" si="141"/>
        <v>22501</v>
      </c>
      <c r="P60" s="9">
        <f t="shared" si="141"/>
        <v>22501</v>
      </c>
      <c r="Q60" s="9">
        <f t="shared" si="141"/>
        <v>22501</v>
      </c>
      <c r="R60" s="9">
        <f t="shared" si="141"/>
        <v>22501</v>
      </c>
      <c r="S60" s="9">
        <f t="shared" si="141"/>
        <v>22501</v>
      </c>
      <c r="T60" s="9">
        <f t="shared" si="141"/>
        <v>23426</v>
      </c>
      <c r="U60" s="9">
        <f t="shared" si="141"/>
        <v>26765</v>
      </c>
      <c r="V60" s="9">
        <f t="shared" si="141"/>
        <v>27434</v>
      </c>
      <c r="W60" s="9">
        <f t="shared" si="141"/>
        <v>27434</v>
      </c>
      <c r="X60" s="9">
        <f t="shared" si="141"/>
        <v>27435</v>
      </c>
      <c r="Y60" s="9">
        <f t="shared" si="141"/>
        <v>26846</v>
      </c>
      <c r="Z60" s="9">
        <f t="shared" si="141"/>
        <v>24880</v>
      </c>
      <c r="AA60" s="9">
        <f t="shared" si="141"/>
        <v>20897</v>
      </c>
      <c r="AB60" s="9">
        <f t="shared" si="141"/>
        <v>20897</v>
      </c>
      <c r="AC60" s="9">
        <f t="shared" si="141"/>
        <v>20897</v>
      </c>
      <c r="AD60" s="9">
        <f t="shared" si="141"/>
        <v>20897</v>
      </c>
      <c r="AE60" s="9">
        <f t="shared" si="141"/>
        <v>20897</v>
      </c>
      <c r="AF60" s="9">
        <f t="shared" si="141"/>
        <v>20897</v>
      </c>
      <c r="AG60" s="9">
        <f t="shared" si="141"/>
        <v>18876</v>
      </c>
      <c r="AH60" s="9">
        <f t="shared" si="141"/>
        <v>18875</v>
      </c>
      <c r="AI60" s="9">
        <f t="shared" si="141"/>
        <v>18339</v>
      </c>
      <c r="AJ60" s="9">
        <f t="shared" si="141"/>
        <v>18339</v>
      </c>
      <c r="AK60" s="9">
        <f t="shared" si="141"/>
        <v>17836</v>
      </c>
      <c r="AL60" s="9">
        <f t="shared" si="141"/>
        <v>17835</v>
      </c>
      <c r="AM60" s="9">
        <f t="shared" si="141"/>
        <v>19701</v>
      </c>
      <c r="AN60" s="9">
        <f t="shared" si="141"/>
        <v>19700</v>
      </c>
      <c r="AO60" s="9">
        <f t="shared" si="141"/>
        <v>19701</v>
      </c>
      <c r="AP60" s="9">
        <f t="shared" si="141"/>
        <v>19701</v>
      </c>
      <c r="AQ60" s="9">
        <f t="shared" si="141"/>
        <v>19701</v>
      </c>
      <c r="AR60" s="9">
        <f t="shared" si="141"/>
        <v>29261</v>
      </c>
      <c r="AS60" s="9">
        <f t="shared" si="141"/>
        <v>29261</v>
      </c>
      <c r="AT60" s="9">
        <f t="shared" si="141"/>
        <v>29262</v>
      </c>
      <c r="AU60" s="9">
        <f t="shared" si="141"/>
        <v>29262</v>
      </c>
      <c r="AV60" s="9">
        <f t="shared" si="141"/>
        <v>29261</v>
      </c>
      <c r="AW60" s="9">
        <f t="shared" si="141"/>
        <v>34746</v>
      </c>
      <c r="AX60" s="9">
        <f t="shared" si="141"/>
        <v>34746</v>
      </c>
      <c r="AY60" s="9">
        <f t="shared" si="141"/>
        <v>34746</v>
      </c>
      <c r="AZ60" s="9">
        <f t="shared" si="141"/>
        <v>34746</v>
      </c>
      <c r="BA60" s="9">
        <f t="shared" si="141"/>
        <v>34746</v>
      </c>
      <c r="BB60" s="9">
        <f t="shared" si="141"/>
        <v>29340</v>
      </c>
      <c r="BC60" s="9">
        <f t="shared" si="141"/>
        <v>29339</v>
      </c>
      <c r="BD60" s="9">
        <f t="shared" si="141"/>
        <v>29339</v>
      </c>
      <c r="BE60" s="9">
        <f t="shared" si="141"/>
        <v>29339</v>
      </c>
      <c r="BF60" s="9">
        <f t="shared" si="141"/>
        <v>29339</v>
      </c>
      <c r="BG60" s="9">
        <f t="shared" si="141"/>
        <v>27437</v>
      </c>
      <c r="BH60" s="9">
        <f t="shared" si="141"/>
        <v>27438</v>
      </c>
      <c r="BI60" s="9">
        <f t="shared" si="141"/>
        <v>27438</v>
      </c>
      <c r="BJ60" s="9">
        <f t="shared" si="141"/>
        <v>27438</v>
      </c>
      <c r="BK60" s="9">
        <f t="shared" si="141"/>
        <v>27438</v>
      </c>
      <c r="BL60" s="9">
        <f t="shared" si="141"/>
        <v>25052</v>
      </c>
      <c r="BM60" s="9">
        <f t="shared" si="141"/>
        <v>25052</v>
      </c>
      <c r="BN60" s="9">
        <f t="shared" si="141"/>
        <v>25052</v>
      </c>
      <c r="BO60" s="9">
        <f t="shared" ref="BO60:CH60" si="142">BN57</f>
        <v>25052</v>
      </c>
      <c r="BP60" s="9">
        <f t="shared" si="142"/>
        <v>25052</v>
      </c>
      <c r="BQ60" s="9">
        <f t="shared" si="142"/>
        <v>26324</v>
      </c>
      <c r="BR60" s="9">
        <f t="shared" si="142"/>
        <v>26325</v>
      </c>
      <c r="BS60" s="9">
        <f t="shared" si="142"/>
        <v>26325</v>
      </c>
      <c r="BT60" s="9">
        <f t="shared" si="142"/>
        <v>26325</v>
      </c>
      <c r="BU60" s="9">
        <f t="shared" si="142"/>
        <v>26325</v>
      </c>
      <c r="BV60" s="9">
        <f t="shared" si="142"/>
        <v>32792</v>
      </c>
      <c r="BW60" s="9">
        <f t="shared" si="142"/>
        <v>32792</v>
      </c>
      <c r="BX60" s="9">
        <f t="shared" si="142"/>
        <v>32792</v>
      </c>
      <c r="BY60" s="9">
        <f t="shared" si="142"/>
        <v>32793</v>
      </c>
      <c r="BZ60" s="9">
        <f t="shared" si="142"/>
        <v>32792</v>
      </c>
      <c r="CA60" s="9">
        <f t="shared" si="142"/>
        <v>31114</v>
      </c>
      <c r="CB60" s="9">
        <f t="shared" si="142"/>
        <v>31114</v>
      </c>
      <c r="CC60" s="9">
        <f t="shared" si="142"/>
        <v>31114</v>
      </c>
      <c r="CD60" s="9">
        <f t="shared" si="142"/>
        <v>31113</v>
      </c>
      <c r="CE60" s="9">
        <f t="shared" si="142"/>
        <v>31114</v>
      </c>
      <c r="CF60" s="9">
        <f t="shared" si="142"/>
        <v>24934</v>
      </c>
      <c r="CG60" s="9">
        <f t="shared" si="142"/>
        <v>24934</v>
      </c>
      <c r="CH60" s="9">
        <f t="shared" si="142"/>
        <v>24934</v>
      </c>
      <c r="CI60" s="9">
        <f>ROUND(CI57*$CM$9,0)</f>
        <v>35708</v>
      </c>
      <c r="CJ60" s="47"/>
      <c r="CP60" s="9">
        <f t="shared" ref="CP60" si="143">SUM(R60:BI60)</f>
        <v>1112254</v>
      </c>
      <c r="CQ60" s="9">
        <f t="shared" ref="CQ60" si="144">SUM(BJ60:CI60)</f>
        <v>741800</v>
      </c>
      <c r="CR60" s="9">
        <f t="shared" si="24"/>
        <v>1854054</v>
      </c>
    </row>
    <row r="63" spans="1:96" x14ac:dyDescent="0.25">
      <c r="AX63" s="9">
        <v>2016</v>
      </c>
      <c r="AY63" s="9">
        <v>56680</v>
      </c>
    </row>
    <row r="64" spans="1:96" x14ac:dyDescent="0.25">
      <c r="AY64" s="9">
        <v>11855</v>
      </c>
    </row>
    <row r="65" spans="2:52" x14ac:dyDescent="0.25">
      <c r="AY65" s="9">
        <v>44825</v>
      </c>
    </row>
    <row r="66" spans="2:52" x14ac:dyDescent="0.25">
      <c r="AX66" s="9">
        <v>2017</v>
      </c>
      <c r="AY66" s="9">
        <v>58621</v>
      </c>
      <c r="AZ66" s="9">
        <f>AY66/AY63</f>
        <v>1.0342448835568101</v>
      </c>
    </row>
    <row r="67" spans="2:52" x14ac:dyDescent="0.25">
      <c r="AY67" s="9">
        <v>12568</v>
      </c>
      <c r="AZ67" s="9">
        <f>AY67/AY64</f>
        <v>1.060143399409532</v>
      </c>
    </row>
    <row r="68" spans="2:52" x14ac:dyDescent="0.25">
      <c r="AY68" s="9">
        <v>46053</v>
      </c>
      <c r="AZ68" s="9">
        <f>AY68/AY65</f>
        <v>1.0273954266592304</v>
      </c>
    </row>
    <row r="69" spans="2:52" x14ac:dyDescent="0.25">
      <c r="AX69" s="9">
        <v>2018</v>
      </c>
      <c r="AY69" s="9">
        <f>CK7</f>
        <v>59875</v>
      </c>
      <c r="AZ69" s="9">
        <f t="shared" ref="AZ69:AZ74" si="145">AY69/AY66</f>
        <v>1.0213916514559629</v>
      </c>
    </row>
    <row r="70" spans="2:52" x14ac:dyDescent="0.25">
      <c r="AY70" s="9">
        <f t="shared" ref="AY70:AY71" si="146">CK8</f>
        <v>12990</v>
      </c>
      <c r="AZ70" s="9">
        <f t="shared" si="145"/>
        <v>1.0335773392743475</v>
      </c>
    </row>
    <row r="71" spans="2:52" x14ac:dyDescent="0.25">
      <c r="AY71" s="9">
        <f t="shared" si="146"/>
        <v>46885</v>
      </c>
      <c r="AZ71" s="9">
        <f t="shared" si="145"/>
        <v>1.0180661411851561</v>
      </c>
    </row>
    <row r="72" spans="2:52" x14ac:dyDescent="0.25">
      <c r="AX72" s="9">
        <v>2019</v>
      </c>
      <c r="AY72" s="9">
        <f>CI7</f>
        <v>59141</v>
      </c>
      <c r="AZ72" s="9">
        <f t="shared" si="145"/>
        <v>0.98774112734864306</v>
      </c>
    </row>
    <row r="73" spans="2:52" x14ac:dyDescent="0.25">
      <c r="AY73" s="9">
        <f t="shared" ref="AY73:AY74" si="147">CI8</f>
        <v>12960</v>
      </c>
      <c r="AZ73" s="9">
        <f t="shared" si="145"/>
        <v>0.99769053117782913</v>
      </c>
    </row>
    <row r="74" spans="2:52" x14ac:dyDescent="0.25">
      <c r="AY74" s="9">
        <f t="shared" si="147"/>
        <v>46181</v>
      </c>
      <c r="AZ74" s="9">
        <f t="shared" si="145"/>
        <v>0.9849845366321851</v>
      </c>
    </row>
    <row r="77" spans="2:52" x14ac:dyDescent="0.25">
      <c r="B77" s="9" t="s">
        <v>69</v>
      </c>
    </row>
    <row r="78" spans="2:52" x14ac:dyDescent="0.25">
      <c r="B78" s="9" t="s">
        <v>70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F7D0-990E-4719-BEB0-F4566580D96E}">
  <dimension ref="A1:J128"/>
  <sheetViews>
    <sheetView workbookViewId="0">
      <selection activeCell="C5" sqref="C5:D29"/>
    </sheetView>
  </sheetViews>
  <sheetFormatPr defaultRowHeight="15" x14ac:dyDescent="0.25"/>
  <cols>
    <col min="1" max="16384" width="9.140625" style="9"/>
  </cols>
  <sheetData>
    <row r="1" spans="1:10" ht="39" customHeight="1" thickBot="1" x14ac:dyDescent="0.3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5.75" thickBot="1" x14ac:dyDescent="0.3">
      <c r="A2" s="110"/>
      <c r="B2" s="113" t="s">
        <v>24</v>
      </c>
      <c r="C2" s="114"/>
      <c r="D2" s="115"/>
      <c r="E2" s="113" t="s">
        <v>25</v>
      </c>
      <c r="F2" s="114"/>
      <c r="G2" s="115"/>
      <c r="H2" s="113" t="s">
        <v>26</v>
      </c>
      <c r="I2" s="114"/>
      <c r="J2" s="114"/>
    </row>
    <row r="3" spans="1:10" x14ac:dyDescent="0.25">
      <c r="A3" s="111"/>
      <c r="B3" s="116" t="s">
        <v>72</v>
      </c>
      <c r="C3" s="18" t="s">
        <v>73</v>
      </c>
      <c r="D3" s="19" t="s">
        <v>74</v>
      </c>
      <c r="E3" s="116" t="s">
        <v>72</v>
      </c>
      <c r="F3" s="116" t="s">
        <v>75</v>
      </c>
      <c r="G3" s="116" t="s">
        <v>76</v>
      </c>
      <c r="H3" s="116" t="s">
        <v>72</v>
      </c>
      <c r="I3" s="116" t="s">
        <v>75</v>
      </c>
      <c r="J3" s="18" t="s">
        <v>74</v>
      </c>
    </row>
    <row r="4" spans="1:10" ht="15.75" thickBot="1" x14ac:dyDescent="0.3">
      <c r="A4" s="112"/>
      <c r="B4" s="117"/>
      <c r="C4" s="20" t="s">
        <v>77</v>
      </c>
      <c r="D4" s="21" t="s">
        <v>77</v>
      </c>
      <c r="E4" s="117"/>
      <c r="F4" s="117"/>
      <c r="G4" s="117"/>
      <c r="H4" s="117"/>
      <c r="I4" s="117"/>
      <c r="J4" s="20" t="s">
        <v>77</v>
      </c>
    </row>
    <row r="5" spans="1:10" ht="45" x14ac:dyDescent="0.25">
      <c r="A5" s="22" t="s">
        <v>24</v>
      </c>
      <c r="B5" s="23">
        <v>3894284</v>
      </c>
      <c r="C5" s="24">
        <v>1803824</v>
      </c>
      <c r="D5" s="23">
        <v>2090460</v>
      </c>
      <c r="E5" s="24">
        <v>2990569</v>
      </c>
      <c r="F5" s="23">
        <v>1364173</v>
      </c>
      <c r="G5" s="25">
        <v>1626396</v>
      </c>
      <c r="H5" s="25">
        <v>903715</v>
      </c>
      <c r="I5" s="25">
        <v>439651</v>
      </c>
      <c r="J5" s="24">
        <v>464064</v>
      </c>
    </row>
    <row r="6" spans="1:10" ht="30" x14ac:dyDescent="0.25">
      <c r="A6" s="26" t="s">
        <v>78</v>
      </c>
      <c r="B6" s="119"/>
      <c r="C6" s="119"/>
      <c r="D6" s="119"/>
      <c r="E6" s="119"/>
      <c r="F6" s="119"/>
      <c r="G6" s="119"/>
      <c r="H6" s="119"/>
      <c r="I6" s="119"/>
      <c r="J6" s="118"/>
    </row>
    <row r="7" spans="1:10" ht="45" x14ac:dyDescent="0.25">
      <c r="A7" s="26" t="s">
        <v>79</v>
      </c>
      <c r="B7" s="119"/>
      <c r="C7" s="119"/>
      <c r="D7" s="119"/>
      <c r="E7" s="119"/>
      <c r="F7" s="119"/>
      <c r="G7" s="119"/>
      <c r="H7" s="119"/>
      <c r="I7" s="119"/>
      <c r="J7" s="118"/>
    </row>
    <row r="8" spans="1:10" x14ac:dyDescent="0.25">
      <c r="A8" s="26" t="s">
        <v>80</v>
      </c>
      <c r="B8" s="27">
        <v>48048</v>
      </c>
      <c r="C8" s="28">
        <v>24639</v>
      </c>
      <c r="D8" s="27">
        <v>23409</v>
      </c>
      <c r="E8" s="28">
        <v>40192</v>
      </c>
      <c r="F8" s="27">
        <v>20640</v>
      </c>
      <c r="G8" s="29">
        <v>19552</v>
      </c>
      <c r="H8" s="29">
        <v>7856</v>
      </c>
      <c r="I8" s="29">
        <v>3999</v>
      </c>
      <c r="J8" s="28">
        <v>3857</v>
      </c>
    </row>
    <row r="9" spans="1:10" x14ac:dyDescent="0.25">
      <c r="A9" s="26">
        <v>1</v>
      </c>
      <c r="B9" s="27">
        <v>55324</v>
      </c>
      <c r="C9" s="28">
        <v>28596</v>
      </c>
      <c r="D9" s="27">
        <v>26728</v>
      </c>
      <c r="E9" s="28">
        <v>46256</v>
      </c>
      <c r="F9" s="27">
        <v>23906</v>
      </c>
      <c r="G9" s="29">
        <v>22350</v>
      </c>
      <c r="H9" s="29">
        <v>9068</v>
      </c>
      <c r="I9" s="29">
        <v>4690</v>
      </c>
      <c r="J9" s="28">
        <v>4378</v>
      </c>
    </row>
    <row r="10" spans="1:10" x14ac:dyDescent="0.25">
      <c r="A10" s="26">
        <v>2</v>
      </c>
      <c r="B10" s="27">
        <v>56311</v>
      </c>
      <c r="C10" s="28">
        <v>28818</v>
      </c>
      <c r="D10" s="27">
        <v>27493</v>
      </c>
      <c r="E10" s="28">
        <v>46497</v>
      </c>
      <c r="F10" s="27">
        <v>23778</v>
      </c>
      <c r="G10" s="29">
        <v>22719</v>
      </c>
      <c r="H10" s="29">
        <v>9814</v>
      </c>
      <c r="I10" s="29">
        <v>5040</v>
      </c>
      <c r="J10" s="28">
        <v>4774</v>
      </c>
    </row>
    <row r="11" spans="1:10" x14ac:dyDescent="0.25">
      <c r="A11" s="26">
        <v>3</v>
      </c>
      <c r="B11" s="27">
        <v>56344</v>
      </c>
      <c r="C11" s="28">
        <v>28953</v>
      </c>
      <c r="D11" s="27">
        <v>27391</v>
      </c>
      <c r="E11" s="28">
        <v>44392</v>
      </c>
      <c r="F11" s="27">
        <v>22775</v>
      </c>
      <c r="G11" s="29">
        <v>21617</v>
      </c>
      <c r="H11" s="29">
        <v>11952</v>
      </c>
      <c r="I11" s="29">
        <v>6178</v>
      </c>
      <c r="J11" s="28">
        <v>5774</v>
      </c>
    </row>
    <row r="12" spans="1:10" x14ac:dyDescent="0.25">
      <c r="A12" s="26">
        <v>4</v>
      </c>
      <c r="B12" s="27">
        <v>56302</v>
      </c>
      <c r="C12" s="28">
        <v>29000</v>
      </c>
      <c r="D12" s="27">
        <v>27302</v>
      </c>
      <c r="E12" s="28">
        <v>44324</v>
      </c>
      <c r="F12" s="27">
        <v>22817</v>
      </c>
      <c r="G12" s="29">
        <v>21507</v>
      </c>
      <c r="H12" s="29">
        <v>11978</v>
      </c>
      <c r="I12" s="29">
        <v>6183</v>
      </c>
      <c r="J12" s="28">
        <v>5795</v>
      </c>
    </row>
    <row r="13" spans="1:10" x14ac:dyDescent="0.25">
      <c r="A13" s="26" t="s">
        <v>81</v>
      </c>
      <c r="B13" s="27">
        <v>272329</v>
      </c>
      <c r="C13" s="28">
        <v>140006</v>
      </c>
      <c r="D13" s="27">
        <v>132323</v>
      </c>
      <c r="E13" s="28">
        <v>221661</v>
      </c>
      <c r="F13" s="27">
        <v>113916</v>
      </c>
      <c r="G13" s="29">
        <v>107745</v>
      </c>
      <c r="H13" s="29">
        <v>50668</v>
      </c>
      <c r="I13" s="29">
        <v>26090</v>
      </c>
      <c r="J13" s="28">
        <v>24578</v>
      </c>
    </row>
    <row r="14" spans="1:10" x14ac:dyDescent="0.25">
      <c r="A14" s="26">
        <v>5</v>
      </c>
      <c r="B14" s="27">
        <v>55463</v>
      </c>
      <c r="C14" s="28">
        <v>28674</v>
      </c>
      <c r="D14" s="27">
        <v>26789</v>
      </c>
      <c r="E14" s="28">
        <v>43682</v>
      </c>
      <c r="F14" s="27">
        <v>22618</v>
      </c>
      <c r="G14" s="29">
        <v>21064</v>
      </c>
      <c r="H14" s="29">
        <v>11781</v>
      </c>
      <c r="I14" s="29">
        <v>6056</v>
      </c>
      <c r="J14" s="28">
        <v>5725</v>
      </c>
    </row>
    <row r="15" spans="1:10" x14ac:dyDescent="0.25">
      <c r="A15" s="26">
        <v>6</v>
      </c>
      <c r="B15" s="27">
        <v>51017</v>
      </c>
      <c r="C15" s="28">
        <v>26203</v>
      </c>
      <c r="D15" s="27">
        <v>24814</v>
      </c>
      <c r="E15" s="28">
        <v>40367</v>
      </c>
      <c r="F15" s="27">
        <v>20655</v>
      </c>
      <c r="G15" s="29">
        <v>19712</v>
      </c>
      <c r="H15" s="29">
        <v>10650</v>
      </c>
      <c r="I15" s="29">
        <v>5548</v>
      </c>
      <c r="J15" s="28">
        <v>5102</v>
      </c>
    </row>
    <row r="16" spans="1:10" x14ac:dyDescent="0.25">
      <c r="A16" s="26">
        <v>7</v>
      </c>
      <c r="B16" s="27">
        <v>47459</v>
      </c>
      <c r="C16" s="28">
        <v>24310</v>
      </c>
      <c r="D16" s="27">
        <v>23149</v>
      </c>
      <c r="E16" s="28">
        <v>37918</v>
      </c>
      <c r="F16" s="27">
        <v>19386</v>
      </c>
      <c r="G16" s="29">
        <v>18532</v>
      </c>
      <c r="H16" s="29">
        <v>9541</v>
      </c>
      <c r="I16" s="29">
        <v>4924</v>
      </c>
      <c r="J16" s="28">
        <v>4617</v>
      </c>
    </row>
    <row r="17" spans="1:10" x14ac:dyDescent="0.25">
      <c r="A17" s="26">
        <v>8</v>
      </c>
      <c r="B17" s="27">
        <v>46610</v>
      </c>
      <c r="C17" s="28">
        <v>23956</v>
      </c>
      <c r="D17" s="27">
        <v>22654</v>
      </c>
      <c r="E17" s="28">
        <v>36942</v>
      </c>
      <c r="F17" s="27">
        <v>18897</v>
      </c>
      <c r="G17" s="29">
        <v>18045</v>
      </c>
      <c r="H17" s="29">
        <v>9668</v>
      </c>
      <c r="I17" s="29">
        <v>5059</v>
      </c>
      <c r="J17" s="28">
        <v>4609</v>
      </c>
    </row>
    <row r="18" spans="1:10" x14ac:dyDescent="0.25">
      <c r="A18" s="26">
        <v>9</v>
      </c>
      <c r="B18" s="27">
        <v>44964</v>
      </c>
      <c r="C18" s="28">
        <v>23046</v>
      </c>
      <c r="D18" s="27">
        <v>21918</v>
      </c>
      <c r="E18" s="28">
        <v>35015</v>
      </c>
      <c r="F18" s="27">
        <v>17983</v>
      </c>
      <c r="G18" s="29">
        <v>17032</v>
      </c>
      <c r="H18" s="29">
        <v>9949</v>
      </c>
      <c r="I18" s="29">
        <v>5063</v>
      </c>
      <c r="J18" s="28">
        <v>4886</v>
      </c>
    </row>
    <row r="19" spans="1:10" x14ac:dyDescent="0.25">
      <c r="A19" s="30" t="s">
        <v>82</v>
      </c>
      <c r="B19" s="27">
        <v>245513</v>
      </c>
      <c r="C19" s="28">
        <v>126189</v>
      </c>
      <c r="D19" s="27">
        <v>119324</v>
      </c>
      <c r="E19" s="28">
        <v>193924</v>
      </c>
      <c r="F19" s="27">
        <v>99539</v>
      </c>
      <c r="G19" s="29">
        <v>94385</v>
      </c>
      <c r="H19" s="29">
        <v>51589</v>
      </c>
      <c r="I19" s="29">
        <v>26650</v>
      </c>
      <c r="J19" s="28">
        <v>24939</v>
      </c>
    </row>
    <row r="20" spans="1:10" x14ac:dyDescent="0.25">
      <c r="A20" s="26">
        <v>10</v>
      </c>
      <c r="B20" s="27">
        <v>41625</v>
      </c>
      <c r="C20" s="28">
        <v>21417</v>
      </c>
      <c r="D20" s="27">
        <v>20208</v>
      </c>
      <c r="E20" s="28">
        <v>32074</v>
      </c>
      <c r="F20" s="27">
        <v>16522</v>
      </c>
      <c r="G20" s="29">
        <v>15552</v>
      </c>
      <c r="H20" s="29">
        <v>9551</v>
      </c>
      <c r="I20" s="29">
        <v>4895</v>
      </c>
      <c r="J20" s="28">
        <v>4656</v>
      </c>
    </row>
    <row r="21" spans="1:10" x14ac:dyDescent="0.25">
      <c r="A21" s="26">
        <v>11</v>
      </c>
      <c r="B21" s="27">
        <v>38044</v>
      </c>
      <c r="C21" s="28">
        <v>19455</v>
      </c>
      <c r="D21" s="27">
        <v>18589</v>
      </c>
      <c r="E21" s="28">
        <v>29600</v>
      </c>
      <c r="F21" s="27">
        <v>15080</v>
      </c>
      <c r="G21" s="29">
        <v>14520</v>
      </c>
      <c r="H21" s="29">
        <v>8444</v>
      </c>
      <c r="I21" s="29">
        <v>4375</v>
      </c>
      <c r="J21" s="28">
        <v>4069</v>
      </c>
    </row>
    <row r="22" spans="1:10" x14ac:dyDescent="0.25">
      <c r="A22" s="26">
        <v>12</v>
      </c>
      <c r="B22" s="27">
        <v>38460</v>
      </c>
      <c r="C22" s="28">
        <v>19720</v>
      </c>
      <c r="D22" s="27">
        <v>18740</v>
      </c>
      <c r="E22" s="28">
        <v>29695</v>
      </c>
      <c r="F22" s="27">
        <v>15185</v>
      </c>
      <c r="G22" s="29">
        <v>14510</v>
      </c>
      <c r="H22" s="29">
        <v>8765</v>
      </c>
      <c r="I22" s="29">
        <v>4535</v>
      </c>
      <c r="J22" s="28">
        <v>4230</v>
      </c>
    </row>
    <row r="23" spans="1:10" x14ac:dyDescent="0.25">
      <c r="A23" s="26">
        <v>13</v>
      </c>
      <c r="B23" s="27">
        <v>38946</v>
      </c>
      <c r="C23" s="28">
        <v>20071</v>
      </c>
      <c r="D23" s="27">
        <v>18875</v>
      </c>
      <c r="E23" s="28">
        <v>29807</v>
      </c>
      <c r="F23" s="27">
        <v>15352</v>
      </c>
      <c r="G23" s="29">
        <v>14455</v>
      </c>
      <c r="H23" s="29">
        <v>9139</v>
      </c>
      <c r="I23" s="29">
        <v>4719</v>
      </c>
      <c r="J23" s="28">
        <v>4420</v>
      </c>
    </row>
    <row r="24" spans="1:10" x14ac:dyDescent="0.25">
      <c r="A24" s="26">
        <v>14</v>
      </c>
      <c r="B24" s="27">
        <v>38900</v>
      </c>
      <c r="C24" s="28">
        <v>20084</v>
      </c>
      <c r="D24" s="27">
        <v>18816</v>
      </c>
      <c r="E24" s="28">
        <v>29587</v>
      </c>
      <c r="F24" s="27">
        <v>15266</v>
      </c>
      <c r="G24" s="29">
        <v>14321</v>
      </c>
      <c r="H24" s="29">
        <v>9313</v>
      </c>
      <c r="I24" s="29">
        <v>4818</v>
      </c>
      <c r="J24" s="28">
        <v>4495</v>
      </c>
    </row>
    <row r="25" spans="1:10" x14ac:dyDescent="0.25">
      <c r="A25" s="26" t="s">
        <v>83</v>
      </c>
      <c r="B25" s="27">
        <v>195975</v>
      </c>
      <c r="C25" s="28">
        <v>100747</v>
      </c>
      <c r="D25" s="27">
        <v>95228</v>
      </c>
      <c r="E25" s="28">
        <v>150763</v>
      </c>
      <c r="F25" s="27">
        <v>77405</v>
      </c>
      <c r="G25" s="29">
        <v>73358</v>
      </c>
      <c r="H25" s="29">
        <v>45212</v>
      </c>
      <c r="I25" s="29">
        <v>23342</v>
      </c>
      <c r="J25" s="28">
        <v>21870</v>
      </c>
    </row>
    <row r="26" spans="1:10" x14ac:dyDescent="0.25">
      <c r="A26" s="26">
        <v>15</v>
      </c>
      <c r="B26" s="27">
        <v>38955</v>
      </c>
      <c r="C26" s="28">
        <v>19914</v>
      </c>
      <c r="D26" s="27">
        <v>19041</v>
      </c>
      <c r="E26" s="28">
        <v>29273</v>
      </c>
      <c r="F26" s="27">
        <v>15014</v>
      </c>
      <c r="G26" s="29">
        <v>14259</v>
      </c>
      <c r="H26" s="29">
        <v>9682</v>
      </c>
      <c r="I26" s="29">
        <v>4900</v>
      </c>
      <c r="J26" s="28">
        <v>4782</v>
      </c>
    </row>
    <row r="27" spans="1:10" x14ac:dyDescent="0.25">
      <c r="A27" s="26">
        <v>16</v>
      </c>
      <c r="B27" s="27">
        <v>36557</v>
      </c>
      <c r="C27" s="28">
        <v>18890</v>
      </c>
      <c r="D27" s="27">
        <v>17667</v>
      </c>
      <c r="E27" s="28">
        <v>27056</v>
      </c>
      <c r="F27" s="27">
        <v>13892</v>
      </c>
      <c r="G27" s="29">
        <v>13164</v>
      </c>
      <c r="H27" s="29">
        <v>9501</v>
      </c>
      <c r="I27" s="29">
        <v>4998</v>
      </c>
      <c r="J27" s="28">
        <v>4503</v>
      </c>
    </row>
    <row r="28" spans="1:10" x14ac:dyDescent="0.25">
      <c r="A28" s="26">
        <v>17</v>
      </c>
      <c r="B28" s="27">
        <v>37543</v>
      </c>
      <c r="C28" s="28">
        <v>19369</v>
      </c>
      <c r="D28" s="27">
        <v>18174</v>
      </c>
      <c r="E28" s="28">
        <v>27817</v>
      </c>
      <c r="F28" s="27">
        <v>14343</v>
      </c>
      <c r="G28" s="29">
        <v>13474</v>
      </c>
      <c r="H28" s="29">
        <v>9726</v>
      </c>
      <c r="I28" s="29">
        <v>5026</v>
      </c>
      <c r="J28" s="28">
        <v>4700</v>
      </c>
    </row>
    <row r="29" spans="1:10" x14ac:dyDescent="0.25">
      <c r="A29" s="26">
        <v>18</v>
      </c>
      <c r="B29" s="27">
        <v>35111</v>
      </c>
      <c r="C29" s="28">
        <v>17439</v>
      </c>
      <c r="D29" s="27">
        <v>17672</v>
      </c>
      <c r="E29" s="28">
        <v>26300</v>
      </c>
      <c r="F29" s="27">
        <v>12991</v>
      </c>
      <c r="G29" s="29">
        <v>13309</v>
      </c>
      <c r="H29" s="29">
        <v>8811</v>
      </c>
      <c r="I29" s="29">
        <v>4448</v>
      </c>
      <c r="J29" s="28">
        <v>4363</v>
      </c>
    </row>
    <row r="30" spans="1:10" x14ac:dyDescent="0.25">
      <c r="A30" s="26">
        <v>19</v>
      </c>
      <c r="B30" s="27">
        <v>35506</v>
      </c>
      <c r="C30" s="28">
        <v>17072</v>
      </c>
      <c r="D30" s="27">
        <v>18434</v>
      </c>
      <c r="E30" s="28">
        <v>26226</v>
      </c>
      <c r="F30" s="27">
        <v>12489</v>
      </c>
      <c r="G30" s="29">
        <v>13737</v>
      </c>
      <c r="H30" s="29">
        <v>9280</v>
      </c>
      <c r="I30" s="29">
        <v>4583</v>
      </c>
      <c r="J30" s="28">
        <v>4697</v>
      </c>
    </row>
    <row r="31" spans="1:10" x14ac:dyDescent="0.25">
      <c r="A31" s="26" t="s">
        <v>84</v>
      </c>
      <c r="B31" s="27">
        <v>183672</v>
      </c>
      <c r="C31" s="28">
        <v>92684</v>
      </c>
      <c r="D31" s="27">
        <v>90988</v>
      </c>
      <c r="E31" s="28">
        <v>136672</v>
      </c>
      <c r="F31" s="27">
        <v>68729</v>
      </c>
      <c r="G31" s="29">
        <v>67943</v>
      </c>
      <c r="H31" s="29">
        <v>47000</v>
      </c>
      <c r="I31" s="29">
        <v>23955</v>
      </c>
      <c r="J31" s="28">
        <v>23045</v>
      </c>
    </row>
    <row r="32" spans="1:10" x14ac:dyDescent="0.25">
      <c r="A32" s="26">
        <v>20</v>
      </c>
      <c r="B32" s="27">
        <v>35473</v>
      </c>
      <c r="C32" s="28">
        <v>17000</v>
      </c>
      <c r="D32" s="27">
        <v>18473</v>
      </c>
      <c r="E32" s="28">
        <v>25659</v>
      </c>
      <c r="F32" s="27">
        <v>12255</v>
      </c>
      <c r="G32" s="29">
        <v>13404</v>
      </c>
      <c r="H32" s="29">
        <v>9814</v>
      </c>
      <c r="I32" s="29">
        <v>4745</v>
      </c>
      <c r="J32" s="28">
        <v>5069</v>
      </c>
    </row>
    <row r="33" spans="1:10" x14ac:dyDescent="0.25">
      <c r="A33" s="26">
        <v>21</v>
      </c>
      <c r="B33" s="27">
        <v>37854</v>
      </c>
      <c r="C33" s="28">
        <v>18558</v>
      </c>
      <c r="D33" s="27">
        <v>19296</v>
      </c>
      <c r="E33" s="28">
        <v>26946</v>
      </c>
      <c r="F33" s="27">
        <v>13143</v>
      </c>
      <c r="G33" s="29">
        <v>13803</v>
      </c>
      <c r="H33" s="29">
        <v>10908</v>
      </c>
      <c r="I33" s="29">
        <v>5415</v>
      </c>
      <c r="J33" s="28">
        <v>5493</v>
      </c>
    </row>
    <row r="34" spans="1:10" x14ac:dyDescent="0.25">
      <c r="A34" s="26">
        <v>22</v>
      </c>
      <c r="B34" s="27">
        <v>38920</v>
      </c>
      <c r="C34" s="28">
        <v>18692</v>
      </c>
      <c r="D34" s="27">
        <v>20228</v>
      </c>
      <c r="E34" s="28">
        <v>27653</v>
      </c>
      <c r="F34" s="27">
        <v>12961</v>
      </c>
      <c r="G34" s="29">
        <v>14692</v>
      </c>
      <c r="H34" s="29">
        <v>11267</v>
      </c>
      <c r="I34" s="29">
        <v>5731</v>
      </c>
      <c r="J34" s="28">
        <v>5536</v>
      </c>
    </row>
    <row r="35" spans="1:10" x14ac:dyDescent="0.25">
      <c r="A35" s="26">
        <v>23</v>
      </c>
      <c r="B35" s="27">
        <v>43987</v>
      </c>
      <c r="C35" s="28">
        <v>22091</v>
      </c>
      <c r="D35" s="27">
        <v>21896</v>
      </c>
      <c r="E35" s="28">
        <v>32171</v>
      </c>
      <c r="F35" s="27">
        <v>15884</v>
      </c>
      <c r="G35" s="29">
        <v>16287</v>
      </c>
      <c r="H35" s="29">
        <v>11816</v>
      </c>
      <c r="I35" s="29">
        <v>6207</v>
      </c>
      <c r="J35" s="28">
        <v>5609</v>
      </c>
    </row>
    <row r="36" spans="1:10" x14ac:dyDescent="0.25">
      <c r="A36" s="26">
        <v>24</v>
      </c>
      <c r="B36" s="27">
        <v>43756</v>
      </c>
      <c r="C36" s="28">
        <v>21201</v>
      </c>
      <c r="D36" s="27">
        <v>22555</v>
      </c>
      <c r="E36" s="28">
        <v>32645</v>
      </c>
      <c r="F36" s="27">
        <v>15071</v>
      </c>
      <c r="G36" s="29">
        <v>17574</v>
      </c>
      <c r="H36" s="29">
        <v>11111</v>
      </c>
      <c r="I36" s="29">
        <v>6130</v>
      </c>
      <c r="J36" s="28">
        <v>4981</v>
      </c>
    </row>
    <row r="37" spans="1:10" x14ac:dyDescent="0.25">
      <c r="A37" s="26" t="s">
        <v>85</v>
      </c>
      <c r="B37" s="27">
        <v>199990</v>
      </c>
      <c r="C37" s="28">
        <v>97542</v>
      </c>
      <c r="D37" s="27">
        <v>102448</v>
      </c>
      <c r="E37" s="28">
        <v>145074</v>
      </c>
      <c r="F37" s="27">
        <v>69314</v>
      </c>
      <c r="G37" s="29">
        <v>75760</v>
      </c>
      <c r="H37" s="29">
        <v>54916</v>
      </c>
      <c r="I37" s="29">
        <v>28228</v>
      </c>
      <c r="J37" s="28">
        <v>26688</v>
      </c>
    </row>
    <row r="38" spans="1:10" x14ac:dyDescent="0.25">
      <c r="A38" s="26">
        <v>25</v>
      </c>
      <c r="B38" s="27">
        <v>54378</v>
      </c>
      <c r="C38" s="28">
        <v>27413</v>
      </c>
      <c r="D38" s="27">
        <v>26965</v>
      </c>
      <c r="E38" s="28">
        <v>43950</v>
      </c>
      <c r="F38" s="27">
        <v>21246</v>
      </c>
      <c r="G38" s="29">
        <v>22704</v>
      </c>
      <c r="H38" s="29">
        <v>10428</v>
      </c>
      <c r="I38" s="29">
        <v>6167</v>
      </c>
      <c r="J38" s="28">
        <v>4261</v>
      </c>
    </row>
    <row r="39" spans="1:10" x14ac:dyDescent="0.25">
      <c r="A39" s="26">
        <v>26</v>
      </c>
      <c r="B39" s="27">
        <v>59099</v>
      </c>
      <c r="C39" s="28">
        <v>29663</v>
      </c>
      <c r="D39" s="27">
        <v>29436</v>
      </c>
      <c r="E39" s="28">
        <v>48493</v>
      </c>
      <c r="F39" s="27">
        <v>23665</v>
      </c>
      <c r="G39" s="29">
        <v>24828</v>
      </c>
      <c r="H39" s="29">
        <v>10606</v>
      </c>
      <c r="I39" s="29">
        <v>5998</v>
      </c>
      <c r="J39" s="28">
        <v>4608</v>
      </c>
    </row>
    <row r="40" spans="1:10" x14ac:dyDescent="0.25">
      <c r="A40" s="26">
        <v>27</v>
      </c>
      <c r="B40" s="27">
        <v>66645</v>
      </c>
      <c r="C40" s="28">
        <v>33707</v>
      </c>
      <c r="D40" s="27">
        <v>32938</v>
      </c>
      <c r="E40" s="28">
        <v>54387</v>
      </c>
      <c r="F40" s="27">
        <v>26782</v>
      </c>
      <c r="G40" s="29">
        <v>27605</v>
      </c>
      <c r="H40" s="29">
        <v>12258</v>
      </c>
      <c r="I40" s="29">
        <v>6925</v>
      </c>
      <c r="J40" s="28">
        <v>5333</v>
      </c>
    </row>
    <row r="41" spans="1:10" x14ac:dyDescent="0.25">
      <c r="A41" s="26">
        <v>28</v>
      </c>
      <c r="B41" s="27">
        <v>68472</v>
      </c>
      <c r="C41" s="28">
        <v>34246</v>
      </c>
      <c r="D41" s="27">
        <v>34226</v>
      </c>
      <c r="E41" s="28">
        <v>55644</v>
      </c>
      <c r="F41" s="27">
        <v>27096</v>
      </c>
      <c r="G41" s="29">
        <v>28548</v>
      </c>
      <c r="H41" s="29">
        <v>12828</v>
      </c>
      <c r="I41" s="29">
        <v>7150</v>
      </c>
      <c r="J41" s="28">
        <v>5678</v>
      </c>
    </row>
    <row r="42" spans="1:10" x14ac:dyDescent="0.25">
      <c r="A42" s="26">
        <v>29</v>
      </c>
      <c r="B42" s="27">
        <v>70885</v>
      </c>
      <c r="C42" s="28">
        <v>35698</v>
      </c>
      <c r="D42" s="27">
        <v>35187</v>
      </c>
      <c r="E42" s="28">
        <v>57512</v>
      </c>
      <c r="F42" s="27">
        <v>28131</v>
      </c>
      <c r="G42" s="29">
        <v>29381</v>
      </c>
      <c r="H42" s="29">
        <v>13373</v>
      </c>
      <c r="I42" s="29">
        <v>7567</v>
      </c>
      <c r="J42" s="28">
        <v>5806</v>
      </c>
    </row>
    <row r="43" spans="1:10" x14ac:dyDescent="0.25">
      <c r="A43" s="26" t="s">
        <v>86</v>
      </c>
      <c r="B43" s="27">
        <v>319479</v>
      </c>
      <c r="C43" s="28">
        <v>160727</v>
      </c>
      <c r="D43" s="27">
        <v>158752</v>
      </c>
      <c r="E43" s="28">
        <v>259986</v>
      </c>
      <c r="F43" s="27">
        <v>126920</v>
      </c>
      <c r="G43" s="29">
        <v>133066</v>
      </c>
      <c r="H43" s="29">
        <v>59493</v>
      </c>
      <c r="I43" s="29">
        <v>33807</v>
      </c>
      <c r="J43" s="28">
        <v>25686</v>
      </c>
    </row>
    <row r="44" spans="1:10" x14ac:dyDescent="0.25">
      <c r="A44" s="26">
        <v>30</v>
      </c>
      <c r="B44" s="27">
        <v>73505</v>
      </c>
      <c r="C44" s="28">
        <v>36986</v>
      </c>
      <c r="D44" s="27">
        <v>36519</v>
      </c>
      <c r="E44" s="28">
        <v>59869</v>
      </c>
      <c r="F44" s="27">
        <v>29343</v>
      </c>
      <c r="G44" s="29">
        <v>30526</v>
      </c>
      <c r="H44" s="29">
        <v>13636</v>
      </c>
      <c r="I44" s="29">
        <v>7643</v>
      </c>
      <c r="J44" s="28">
        <v>5993</v>
      </c>
    </row>
    <row r="45" spans="1:10" x14ac:dyDescent="0.25">
      <c r="A45" s="26">
        <v>31</v>
      </c>
      <c r="B45" s="27">
        <v>71753</v>
      </c>
      <c r="C45" s="28">
        <v>36231</v>
      </c>
      <c r="D45" s="27">
        <v>35522</v>
      </c>
      <c r="E45" s="28">
        <v>58915</v>
      </c>
      <c r="F45" s="27">
        <v>28999</v>
      </c>
      <c r="G45" s="29">
        <v>29916</v>
      </c>
      <c r="H45" s="29">
        <v>12838</v>
      </c>
      <c r="I45" s="29">
        <v>7232</v>
      </c>
      <c r="J45" s="28">
        <v>5606</v>
      </c>
    </row>
    <row r="46" spans="1:10" x14ac:dyDescent="0.25">
      <c r="A46" s="26">
        <v>32</v>
      </c>
      <c r="B46" s="27">
        <v>67786</v>
      </c>
      <c r="C46" s="28">
        <v>33945</v>
      </c>
      <c r="D46" s="27">
        <v>33841</v>
      </c>
      <c r="E46" s="28">
        <v>56476</v>
      </c>
      <c r="F46" s="27">
        <v>27707</v>
      </c>
      <c r="G46" s="29">
        <v>28769</v>
      </c>
      <c r="H46" s="29">
        <v>11310</v>
      </c>
      <c r="I46" s="29">
        <v>6238</v>
      </c>
      <c r="J46" s="28">
        <v>5072</v>
      </c>
    </row>
    <row r="47" spans="1:10" x14ac:dyDescent="0.25">
      <c r="A47" s="26">
        <v>33</v>
      </c>
      <c r="B47" s="27">
        <v>65541</v>
      </c>
      <c r="C47" s="28">
        <v>32904</v>
      </c>
      <c r="D47" s="27">
        <v>32637</v>
      </c>
      <c r="E47" s="28">
        <v>54514</v>
      </c>
      <c r="F47" s="27">
        <v>26858</v>
      </c>
      <c r="G47" s="29">
        <v>27656</v>
      </c>
      <c r="H47" s="29">
        <v>11027</v>
      </c>
      <c r="I47" s="29">
        <v>6046</v>
      </c>
      <c r="J47" s="28">
        <v>4981</v>
      </c>
    </row>
    <row r="48" spans="1:10" x14ac:dyDescent="0.25">
      <c r="A48" s="26">
        <v>34</v>
      </c>
      <c r="B48" s="27">
        <v>64907</v>
      </c>
      <c r="C48" s="28">
        <v>32223</v>
      </c>
      <c r="D48" s="27">
        <v>32684</v>
      </c>
      <c r="E48" s="28">
        <v>54144</v>
      </c>
      <c r="F48" s="27">
        <v>26390</v>
      </c>
      <c r="G48" s="29">
        <v>27754</v>
      </c>
      <c r="H48" s="29">
        <v>10763</v>
      </c>
      <c r="I48" s="29">
        <v>5833</v>
      </c>
      <c r="J48" s="28">
        <v>4930</v>
      </c>
    </row>
    <row r="49" spans="1:10" x14ac:dyDescent="0.25">
      <c r="A49" s="26" t="s">
        <v>87</v>
      </c>
      <c r="B49" s="27">
        <v>343492</v>
      </c>
      <c r="C49" s="28">
        <v>172289</v>
      </c>
      <c r="D49" s="27">
        <v>171203</v>
      </c>
      <c r="E49" s="28">
        <v>283918</v>
      </c>
      <c r="F49" s="27">
        <v>139297</v>
      </c>
      <c r="G49" s="29">
        <v>144621</v>
      </c>
      <c r="H49" s="29">
        <v>59574</v>
      </c>
      <c r="I49" s="29">
        <v>32992</v>
      </c>
      <c r="J49" s="28">
        <v>26582</v>
      </c>
    </row>
    <row r="50" spans="1:10" x14ac:dyDescent="0.25">
      <c r="A50" s="26">
        <v>35</v>
      </c>
      <c r="B50" s="27">
        <v>57692</v>
      </c>
      <c r="C50" s="28">
        <v>28565</v>
      </c>
      <c r="D50" s="27">
        <v>29127</v>
      </c>
      <c r="E50" s="28">
        <v>48092</v>
      </c>
      <c r="F50" s="27">
        <v>23443</v>
      </c>
      <c r="G50" s="29">
        <v>24649</v>
      </c>
      <c r="H50" s="29">
        <v>9600</v>
      </c>
      <c r="I50" s="29">
        <v>5122</v>
      </c>
      <c r="J50" s="28">
        <v>4478</v>
      </c>
    </row>
    <row r="51" spans="1:10" x14ac:dyDescent="0.25">
      <c r="A51" s="26">
        <v>36</v>
      </c>
      <c r="B51" s="27">
        <v>55350</v>
      </c>
      <c r="C51" s="28">
        <v>27201</v>
      </c>
      <c r="D51" s="27">
        <v>28149</v>
      </c>
      <c r="E51" s="28">
        <v>45773</v>
      </c>
      <c r="F51" s="27">
        <v>22136</v>
      </c>
      <c r="G51" s="29">
        <v>23637</v>
      </c>
      <c r="H51" s="29">
        <v>9577</v>
      </c>
      <c r="I51" s="29">
        <v>5065</v>
      </c>
      <c r="J51" s="28">
        <v>4512</v>
      </c>
    </row>
    <row r="52" spans="1:10" x14ac:dyDescent="0.25">
      <c r="A52" s="26">
        <v>37</v>
      </c>
      <c r="B52" s="27">
        <v>56605</v>
      </c>
      <c r="C52" s="28">
        <v>27734</v>
      </c>
      <c r="D52" s="27">
        <v>28871</v>
      </c>
      <c r="E52" s="28">
        <v>46658</v>
      </c>
      <c r="F52" s="27">
        <v>22656</v>
      </c>
      <c r="G52" s="29">
        <v>24002</v>
      </c>
      <c r="H52" s="29">
        <v>9947</v>
      </c>
      <c r="I52" s="29">
        <v>5078</v>
      </c>
      <c r="J52" s="28">
        <v>4869</v>
      </c>
    </row>
    <row r="53" spans="1:10" x14ac:dyDescent="0.25">
      <c r="A53" s="26">
        <v>38</v>
      </c>
      <c r="B53" s="27">
        <v>54607</v>
      </c>
      <c r="C53" s="28">
        <v>26539</v>
      </c>
      <c r="D53" s="27">
        <v>28068</v>
      </c>
      <c r="E53" s="28">
        <v>44618</v>
      </c>
      <c r="F53" s="27">
        <v>21299</v>
      </c>
      <c r="G53" s="29">
        <v>23319</v>
      </c>
      <c r="H53" s="29">
        <v>9989</v>
      </c>
      <c r="I53" s="29">
        <v>5240</v>
      </c>
      <c r="J53" s="28">
        <v>4749</v>
      </c>
    </row>
    <row r="54" spans="1:10" x14ac:dyDescent="0.25">
      <c r="A54" s="26">
        <v>39</v>
      </c>
      <c r="B54" s="27">
        <v>53726</v>
      </c>
      <c r="C54" s="28">
        <v>25955</v>
      </c>
      <c r="D54" s="27">
        <v>27771</v>
      </c>
      <c r="E54" s="28">
        <v>43370</v>
      </c>
      <c r="F54" s="27">
        <v>20665</v>
      </c>
      <c r="G54" s="29">
        <v>22705</v>
      </c>
      <c r="H54" s="29">
        <v>10356</v>
      </c>
      <c r="I54" s="29">
        <v>5290</v>
      </c>
      <c r="J54" s="28">
        <v>5066</v>
      </c>
    </row>
    <row r="55" spans="1:10" x14ac:dyDescent="0.25">
      <c r="A55" s="26" t="s">
        <v>88</v>
      </c>
      <c r="B55" s="27">
        <v>277980</v>
      </c>
      <c r="C55" s="28">
        <v>135994</v>
      </c>
      <c r="D55" s="27">
        <v>141986</v>
      </c>
      <c r="E55" s="28">
        <v>228511</v>
      </c>
      <c r="F55" s="27">
        <v>110199</v>
      </c>
      <c r="G55" s="29">
        <v>118312</v>
      </c>
      <c r="H55" s="29">
        <v>49469</v>
      </c>
      <c r="I55" s="29">
        <v>25795</v>
      </c>
      <c r="J55" s="28">
        <v>23674</v>
      </c>
    </row>
    <row r="56" spans="1:10" x14ac:dyDescent="0.25">
      <c r="A56" s="26">
        <v>40</v>
      </c>
      <c r="B56" s="27">
        <v>52674</v>
      </c>
      <c r="C56" s="28">
        <v>25365</v>
      </c>
      <c r="D56" s="27">
        <v>27309</v>
      </c>
      <c r="E56" s="28">
        <v>42050</v>
      </c>
      <c r="F56" s="27">
        <v>19927</v>
      </c>
      <c r="G56" s="29">
        <v>22123</v>
      </c>
      <c r="H56" s="29">
        <v>10624</v>
      </c>
      <c r="I56" s="29">
        <v>5438</v>
      </c>
      <c r="J56" s="28">
        <v>5186</v>
      </c>
    </row>
    <row r="57" spans="1:10" x14ac:dyDescent="0.25">
      <c r="A57" s="26">
        <v>41</v>
      </c>
      <c r="B57" s="27">
        <v>53866</v>
      </c>
      <c r="C57" s="28">
        <v>25860</v>
      </c>
      <c r="D57" s="27">
        <v>28006</v>
      </c>
      <c r="E57" s="28">
        <v>42607</v>
      </c>
      <c r="F57" s="27">
        <v>20243</v>
      </c>
      <c r="G57" s="29">
        <v>22364</v>
      </c>
      <c r="H57" s="29">
        <v>11259</v>
      </c>
      <c r="I57" s="29">
        <v>5617</v>
      </c>
      <c r="J57" s="28">
        <v>5642</v>
      </c>
    </row>
    <row r="58" spans="1:10" x14ac:dyDescent="0.25">
      <c r="A58" s="26">
        <v>42</v>
      </c>
      <c r="B58" s="27">
        <v>53352</v>
      </c>
      <c r="C58" s="28">
        <v>25501</v>
      </c>
      <c r="D58" s="27">
        <v>27851</v>
      </c>
      <c r="E58" s="28">
        <v>41667</v>
      </c>
      <c r="F58" s="27">
        <v>19653</v>
      </c>
      <c r="G58" s="29">
        <v>22014</v>
      </c>
      <c r="H58" s="29">
        <v>11685</v>
      </c>
      <c r="I58" s="29">
        <v>5848</v>
      </c>
      <c r="J58" s="28">
        <v>5837</v>
      </c>
    </row>
    <row r="59" spans="1:10" x14ac:dyDescent="0.25">
      <c r="A59" s="26">
        <v>43</v>
      </c>
      <c r="B59" s="27">
        <v>50979</v>
      </c>
      <c r="C59" s="28">
        <v>24453</v>
      </c>
      <c r="D59" s="27">
        <v>26526</v>
      </c>
      <c r="E59" s="28">
        <v>39218</v>
      </c>
      <c r="F59" s="27">
        <v>18515</v>
      </c>
      <c r="G59" s="29">
        <v>20703</v>
      </c>
      <c r="H59" s="29">
        <v>11761</v>
      </c>
      <c r="I59" s="29">
        <v>5938</v>
      </c>
      <c r="J59" s="28">
        <v>5823</v>
      </c>
    </row>
    <row r="60" spans="1:10" x14ac:dyDescent="0.25">
      <c r="A60" s="26">
        <v>44</v>
      </c>
      <c r="B60" s="27">
        <v>49641</v>
      </c>
      <c r="C60" s="28">
        <v>23742</v>
      </c>
      <c r="D60" s="27">
        <v>25899</v>
      </c>
      <c r="E60" s="28">
        <v>38036</v>
      </c>
      <c r="F60" s="27">
        <v>17938</v>
      </c>
      <c r="G60" s="29">
        <v>20098</v>
      </c>
      <c r="H60" s="29">
        <v>11605</v>
      </c>
      <c r="I60" s="29">
        <v>5804</v>
      </c>
      <c r="J60" s="28">
        <v>5801</v>
      </c>
    </row>
    <row r="61" spans="1:10" x14ac:dyDescent="0.25">
      <c r="A61" s="26" t="s">
        <v>89</v>
      </c>
      <c r="B61" s="27">
        <v>260512</v>
      </c>
      <c r="C61" s="28">
        <v>124921</v>
      </c>
      <c r="D61" s="27">
        <v>135591</v>
      </c>
      <c r="E61" s="28">
        <v>203578</v>
      </c>
      <c r="F61" s="27">
        <v>96276</v>
      </c>
      <c r="G61" s="29">
        <v>107302</v>
      </c>
      <c r="H61" s="29">
        <v>56934</v>
      </c>
      <c r="I61" s="29">
        <v>28645</v>
      </c>
      <c r="J61" s="28">
        <v>28289</v>
      </c>
    </row>
    <row r="62" spans="1:10" x14ac:dyDescent="0.25">
      <c r="A62" s="26">
        <v>45</v>
      </c>
      <c r="B62" s="27">
        <v>48852</v>
      </c>
      <c r="C62" s="28">
        <v>23169</v>
      </c>
      <c r="D62" s="27">
        <v>25683</v>
      </c>
      <c r="E62" s="28">
        <v>36971</v>
      </c>
      <c r="F62" s="27">
        <v>17276</v>
      </c>
      <c r="G62" s="29">
        <v>19695</v>
      </c>
      <c r="H62" s="29">
        <v>11881</v>
      </c>
      <c r="I62" s="29">
        <v>5893</v>
      </c>
      <c r="J62" s="28">
        <v>5988</v>
      </c>
    </row>
    <row r="63" spans="1:10" x14ac:dyDescent="0.25">
      <c r="A63" s="26">
        <v>46</v>
      </c>
      <c r="B63" s="27">
        <v>47137</v>
      </c>
      <c r="C63" s="28">
        <v>22433</v>
      </c>
      <c r="D63" s="27">
        <v>24704</v>
      </c>
      <c r="E63" s="28">
        <v>35009</v>
      </c>
      <c r="F63" s="27">
        <v>16196</v>
      </c>
      <c r="G63" s="29">
        <v>18813</v>
      </c>
      <c r="H63" s="29">
        <v>12128</v>
      </c>
      <c r="I63" s="29">
        <v>6237</v>
      </c>
      <c r="J63" s="28">
        <v>5891</v>
      </c>
    </row>
    <row r="64" spans="1:10" x14ac:dyDescent="0.25">
      <c r="A64" s="26">
        <v>47</v>
      </c>
      <c r="B64" s="27">
        <v>47912</v>
      </c>
      <c r="C64" s="28">
        <v>22766</v>
      </c>
      <c r="D64" s="27">
        <v>25146</v>
      </c>
      <c r="E64" s="28">
        <v>35394</v>
      </c>
      <c r="F64" s="27">
        <v>16413</v>
      </c>
      <c r="G64" s="29">
        <v>18981</v>
      </c>
      <c r="H64" s="29">
        <v>12518</v>
      </c>
      <c r="I64" s="29">
        <v>6353</v>
      </c>
      <c r="J64" s="28">
        <v>6165</v>
      </c>
    </row>
    <row r="65" spans="1:10" x14ac:dyDescent="0.25">
      <c r="A65" s="26">
        <v>48</v>
      </c>
      <c r="B65" s="27">
        <v>45548</v>
      </c>
      <c r="C65" s="28">
        <v>21454</v>
      </c>
      <c r="D65" s="27">
        <v>24094</v>
      </c>
      <c r="E65" s="28">
        <v>32768</v>
      </c>
      <c r="F65" s="27">
        <v>14934</v>
      </c>
      <c r="G65" s="29">
        <v>17834</v>
      </c>
      <c r="H65" s="29">
        <v>12780</v>
      </c>
      <c r="I65" s="29">
        <v>6520</v>
      </c>
      <c r="J65" s="28">
        <v>6260</v>
      </c>
    </row>
    <row r="66" spans="1:10" x14ac:dyDescent="0.25">
      <c r="A66" s="26">
        <v>49</v>
      </c>
      <c r="B66" s="27">
        <v>45603</v>
      </c>
      <c r="C66" s="28">
        <v>21546</v>
      </c>
      <c r="D66" s="27">
        <v>24057</v>
      </c>
      <c r="E66" s="28">
        <v>32407</v>
      </c>
      <c r="F66" s="27">
        <v>14621</v>
      </c>
      <c r="G66" s="29">
        <v>17786</v>
      </c>
      <c r="H66" s="29">
        <v>13196</v>
      </c>
      <c r="I66" s="29">
        <v>6925</v>
      </c>
      <c r="J66" s="28">
        <v>6271</v>
      </c>
    </row>
    <row r="67" spans="1:10" x14ac:dyDescent="0.25">
      <c r="A67" s="26" t="s">
        <v>90</v>
      </c>
      <c r="B67" s="27">
        <v>235052</v>
      </c>
      <c r="C67" s="28">
        <v>111368</v>
      </c>
      <c r="D67" s="27">
        <v>123684</v>
      </c>
      <c r="E67" s="28">
        <v>172549</v>
      </c>
      <c r="F67" s="27">
        <v>79440</v>
      </c>
      <c r="G67" s="29">
        <v>93109</v>
      </c>
      <c r="H67" s="29">
        <v>62503</v>
      </c>
      <c r="I67" s="29">
        <v>31928</v>
      </c>
      <c r="J67" s="28">
        <v>30575</v>
      </c>
    </row>
    <row r="68" spans="1:10" x14ac:dyDescent="0.25">
      <c r="A68" s="26">
        <v>50</v>
      </c>
      <c r="B68" s="27">
        <v>46616</v>
      </c>
      <c r="C68" s="28">
        <v>22044</v>
      </c>
      <c r="D68" s="27">
        <v>24572</v>
      </c>
      <c r="E68" s="28">
        <v>33173</v>
      </c>
      <c r="F68" s="27">
        <v>15096</v>
      </c>
      <c r="G68" s="29">
        <v>18077</v>
      </c>
      <c r="H68" s="29">
        <v>13443</v>
      </c>
      <c r="I68" s="29">
        <v>6948</v>
      </c>
      <c r="J68" s="28">
        <v>6495</v>
      </c>
    </row>
    <row r="69" spans="1:10" x14ac:dyDescent="0.25">
      <c r="A69" s="26">
        <v>51</v>
      </c>
      <c r="B69" s="27">
        <v>50691</v>
      </c>
      <c r="C69" s="28">
        <v>23519</v>
      </c>
      <c r="D69" s="27">
        <v>27172</v>
      </c>
      <c r="E69" s="28">
        <v>36090</v>
      </c>
      <c r="F69" s="27">
        <v>15957</v>
      </c>
      <c r="G69" s="29">
        <v>20133</v>
      </c>
      <c r="H69" s="29">
        <v>14601</v>
      </c>
      <c r="I69" s="29">
        <v>7562</v>
      </c>
      <c r="J69" s="28">
        <v>7039</v>
      </c>
    </row>
    <row r="70" spans="1:10" x14ac:dyDescent="0.25">
      <c r="A70" s="26">
        <v>52</v>
      </c>
      <c r="B70" s="27">
        <v>51855</v>
      </c>
      <c r="C70" s="28">
        <v>24103</v>
      </c>
      <c r="D70" s="27">
        <v>27752</v>
      </c>
      <c r="E70" s="28">
        <v>37413</v>
      </c>
      <c r="F70" s="27">
        <v>16563</v>
      </c>
      <c r="G70" s="29">
        <v>20850</v>
      </c>
      <c r="H70" s="29">
        <v>14442</v>
      </c>
      <c r="I70" s="29">
        <v>7540</v>
      </c>
      <c r="J70" s="28">
        <v>6902</v>
      </c>
    </row>
    <row r="71" spans="1:10" x14ac:dyDescent="0.25">
      <c r="A71" s="26">
        <v>53</v>
      </c>
      <c r="B71" s="27">
        <v>52745</v>
      </c>
      <c r="C71" s="28">
        <v>24230</v>
      </c>
      <c r="D71" s="27">
        <v>28515</v>
      </c>
      <c r="E71" s="28">
        <v>38176</v>
      </c>
      <c r="F71" s="27">
        <v>16644</v>
      </c>
      <c r="G71" s="29">
        <v>21532</v>
      </c>
      <c r="H71" s="29">
        <v>14569</v>
      </c>
      <c r="I71" s="29">
        <v>7586</v>
      </c>
      <c r="J71" s="28">
        <v>6983</v>
      </c>
    </row>
    <row r="72" spans="1:10" x14ac:dyDescent="0.25">
      <c r="A72" s="26">
        <v>54</v>
      </c>
      <c r="B72" s="27">
        <v>57149</v>
      </c>
      <c r="C72" s="28">
        <v>26138</v>
      </c>
      <c r="D72" s="27">
        <v>31011</v>
      </c>
      <c r="E72" s="28">
        <v>41817</v>
      </c>
      <c r="F72" s="27">
        <v>18283</v>
      </c>
      <c r="G72" s="29">
        <v>23534</v>
      </c>
      <c r="H72" s="29">
        <v>15332</v>
      </c>
      <c r="I72" s="29">
        <v>7855</v>
      </c>
      <c r="J72" s="28">
        <v>7477</v>
      </c>
    </row>
    <row r="73" spans="1:10" x14ac:dyDescent="0.25">
      <c r="A73" s="26" t="s">
        <v>91</v>
      </c>
      <c r="B73" s="27">
        <v>259056</v>
      </c>
      <c r="C73" s="28">
        <v>120034</v>
      </c>
      <c r="D73" s="27">
        <v>139022</v>
      </c>
      <c r="E73" s="28">
        <v>186669</v>
      </c>
      <c r="F73" s="27">
        <v>82543</v>
      </c>
      <c r="G73" s="29">
        <v>104126</v>
      </c>
      <c r="H73" s="29">
        <v>72387</v>
      </c>
      <c r="I73" s="29">
        <v>37491</v>
      </c>
      <c r="J73" s="28">
        <v>34896</v>
      </c>
    </row>
    <row r="74" spans="1:10" x14ac:dyDescent="0.25">
      <c r="A74" s="26">
        <v>55</v>
      </c>
      <c r="B74" s="27">
        <v>58681</v>
      </c>
      <c r="C74" s="28">
        <v>26586</v>
      </c>
      <c r="D74" s="27">
        <v>32095</v>
      </c>
      <c r="E74" s="28">
        <v>43314</v>
      </c>
      <c r="F74" s="27">
        <v>18709</v>
      </c>
      <c r="G74" s="29">
        <v>24605</v>
      </c>
      <c r="H74" s="29">
        <v>15367</v>
      </c>
      <c r="I74" s="29">
        <v>7877</v>
      </c>
      <c r="J74" s="28">
        <v>7490</v>
      </c>
    </row>
    <row r="75" spans="1:10" x14ac:dyDescent="0.25">
      <c r="A75" s="26">
        <v>56</v>
      </c>
      <c r="B75" s="27">
        <v>61257</v>
      </c>
      <c r="C75" s="28">
        <v>27997</v>
      </c>
      <c r="D75" s="27">
        <v>33260</v>
      </c>
      <c r="E75" s="28">
        <v>45692</v>
      </c>
      <c r="F75" s="27">
        <v>20007</v>
      </c>
      <c r="G75" s="29">
        <v>25685</v>
      </c>
      <c r="H75" s="29">
        <v>15565</v>
      </c>
      <c r="I75" s="29">
        <v>7990</v>
      </c>
      <c r="J75" s="28">
        <v>7575</v>
      </c>
    </row>
    <row r="76" spans="1:10" x14ac:dyDescent="0.25">
      <c r="A76" s="26">
        <v>57</v>
      </c>
      <c r="B76" s="27">
        <v>64339</v>
      </c>
      <c r="C76" s="28">
        <v>28994</v>
      </c>
      <c r="D76" s="27">
        <v>35345</v>
      </c>
      <c r="E76" s="28">
        <v>48217</v>
      </c>
      <c r="F76" s="27">
        <v>20763</v>
      </c>
      <c r="G76" s="29">
        <v>27454</v>
      </c>
      <c r="H76" s="29">
        <v>16122</v>
      </c>
      <c r="I76" s="29">
        <v>8231</v>
      </c>
      <c r="J76" s="28">
        <v>7891</v>
      </c>
    </row>
    <row r="77" spans="1:10" x14ac:dyDescent="0.25">
      <c r="A77" s="26">
        <v>58</v>
      </c>
      <c r="B77" s="27">
        <v>59396</v>
      </c>
      <c r="C77" s="28">
        <v>26289</v>
      </c>
      <c r="D77" s="27">
        <v>33107</v>
      </c>
      <c r="E77" s="28">
        <v>44480</v>
      </c>
      <c r="F77" s="27">
        <v>18779</v>
      </c>
      <c r="G77" s="29">
        <v>25701</v>
      </c>
      <c r="H77" s="29">
        <v>14916</v>
      </c>
      <c r="I77" s="29">
        <v>7510</v>
      </c>
      <c r="J77" s="28">
        <v>7406</v>
      </c>
    </row>
    <row r="78" spans="1:10" x14ac:dyDescent="0.25">
      <c r="A78" s="26">
        <v>59</v>
      </c>
      <c r="B78" s="27">
        <v>58594</v>
      </c>
      <c r="C78" s="28">
        <v>25441</v>
      </c>
      <c r="D78" s="27">
        <v>33153</v>
      </c>
      <c r="E78" s="28">
        <v>44374</v>
      </c>
      <c r="F78" s="27">
        <v>18482</v>
      </c>
      <c r="G78" s="29">
        <v>25892</v>
      </c>
      <c r="H78" s="29">
        <v>14220</v>
      </c>
      <c r="I78" s="29">
        <v>6959</v>
      </c>
      <c r="J78" s="28">
        <v>7261</v>
      </c>
    </row>
    <row r="79" spans="1:10" x14ac:dyDescent="0.25">
      <c r="A79" s="26" t="s">
        <v>92</v>
      </c>
      <c r="B79" s="27">
        <v>302267</v>
      </c>
      <c r="C79" s="28">
        <v>135307</v>
      </c>
      <c r="D79" s="27">
        <v>166960</v>
      </c>
      <c r="E79" s="28">
        <v>226077</v>
      </c>
      <c r="F79" s="27">
        <v>96740</v>
      </c>
      <c r="G79" s="29">
        <v>129337</v>
      </c>
      <c r="H79" s="29">
        <v>76190</v>
      </c>
      <c r="I79" s="29">
        <v>38567</v>
      </c>
      <c r="J79" s="28">
        <v>37623</v>
      </c>
    </row>
    <row r="80" spans="1:10" x14ac:dyDescent="0.25">
      <c r="A80" s="26">
        <v>60</v>
      </c>
      <c r="B80" s="27">
        <v>56752</v>
      </c>
      <c r="C80" s="28">
        <v>24619</v>
      </c>
      <c r="D80" s="27">
        <v>32133</v>
      </c>
      <c r="E80" s="28">
        <v>43083</v>
      </c>
      <c r="F80" s="27">
        <v>17880</v>
      </c>
      <c r="G80" s="29">
        <v>25203</v>
      </c>
      <c r="H80" s="29">
        <v>13669</v>
      </c>
      <c r="I80" s="29">
        <v>6739</v>
      </c>
      <c r="J80" s="28">
        <v>6930</v>
      </c>
    </row>
    <row r="81" spans="1:10" x14ac:dyDescent="0.25">
      <c r="A81" s="26">
        <v>61</v>
      </c>
      <c r="B81" s="27">
        <v>52529</v>
      </c>
      <c r="C81" s="28">
        <v>22174</v>
      </c>
      <c r="D81" s="27">
        <v>30355</v>
      </c>
      <c r="E81" s="28">
        <v>39842</v>
      </c>
      <c r="F81" s="27">
        <v>16141</v>
      </c>
      <c r="G81" s="29">
        <v>23701</v>
      </c>
      <c r="H81" s="29">
        <v>12687</v>
      </c>
      <c r="I81" s="29">
        <v>6033</v>
      </c>
      <c r="J81" s="28">
        <v>6654</v>
      </c>
    </row>
    <row r="82" spans="1:10" x14ac:dyDescent="0.25">
      <c r="A82" s="26">
        <v>62</v>
      </c>
      <c r="B82" s="27">
        <v>52071</v>
      </c>
      <c r="C82" s="28">
        <v>21488</v>
      </c>
      <c r="D82" s="27">
        <v>30583</v>
      </c>
      <c r="E82" s="28">
        <v>39715</v>
      </c>
      <c r="F82" s="27">
        <v>15742</v>
      </c>
      <c r="G82" s="29">
        <v>23973</v>
      </c>
      <c r="H82" s="29">
        <v>12356</v>
      </c>
      <c r="I82" s="29">
        <v>5746</v>
      </c>
      <c r="J82" s="28">
        <v>6610</v>
      </c>
    </row>
    <row r="83" spans="1:10" x14ac:dyDescent="0.25">
      <c r="A83" s="26">
        <v>63</v>
      </c>
      <c r="B83" s="27">
        <v>51107</v>
      </c>
      <c r="C83" s="28">
        <v>20543</v>
      </c>
      <c r="D83" s="27">
        <v>30564</v>
      </c>
      <c r="E83" s="28">
        <v>38966</v>
      </c>
      <c r="F83" s="27">
        <v>15032</v>
      </c>
      <c r="G83" s="29">
        <v>23934</v>
      </c>
      <c r="H83" s="29">
        <v>12141</v>
      </c>
      <c r="I83" s="29">
        <v>5511</v>
      </c>
      <c r="J83" s="28">
        <v>6630</v>
      </c>
    </row>
    <row r="84" spans="1:10" x14ac:dyDescent="0.25">
      <c r="A84" s="26">
        <v>64</v>
      </c>
      <c r="B84" s="27">
        <v>44267</v>
      </c>
      <c r="C84" s="28">
        <v>17538</v>
      </c>
      <c r="D84" s="27">
        <v>26729</v>
      </c>
      <c r="E84" s="28">
        <v>33895</v>
      </c>
      <c r="F84" s="27">
        <v>12893</v>
      </c>
      <c r="G84" s="29">
        <v>21002</v>
      </c>
      <c r="H84" s="29">
        <v>10372</v>
      </c>
      <c r="I84" s="29">
        <v>4645</v>
      </c>
      <c r="J84" s="28">
        <v>5727</v>
      </c>
    </row>
    <row r="85" spans="1:10" x14ac:dyDescent="0.25">
      <c r="A85" s="26" t="s">
        <v>93</v>
      </c>
      <c r="B85" s="27">
        <v>256726</v>
      </c>
      <c r="C85" s="28">
        <v>106362</v>
      </c>
      <c r="D85" s="27">
        <v>150364</v>
      </c>
      <c r="E85" s="28">
        <v>195501</v>
      </c>
      <c r="F85" s="27">
        <v>77688</v>
      </c>
      <c r="G85" s="29">
        <v>117813</v>
      </c>
      <c r="H85" s="29">
        <v>61225</v>
      </c>
      <c r="I85" s="29">
        <v>28674</v>
      </c>
      <c r="J85" s="28">
        <v>32551</v>
      </c>
    </row>
    <row r="86" spans="1:10" x14ac:dyDescent="0.25">
      <c r="A86" s="26">
        <v>65</v>
      </c>
      <c r="B86" s="27">
        <v>43668</v>
      </c>
      <c r="C86" s="28">
        <v>17394</v>
      </c>
      <c r="D86" s="27">
        <v>26274</v>
      </c>
      <c r="E86" s="28">
        <v>33324</v>
      </c>
      <c r="F86" s="27">
        <v>12783</v>
      </c>
      <c r="G86" s="29">
        <v>20541</v>
      </c>
      <c r="H86" s="29">
        <v>10344</v>
      </c>
      <c r="I86" s="29">
        <v>4611</v>
      </c>
      <c r="J86" s="28">
        <v>5733</v>
      </c>
    </row>
    <row r="87" spans="1:10" x14ac:dyDescent="0.25">
      <c r="A87" s="26">
        <v>66</v>
      </c>
      <c r="B87" s="27">
        <v>41528</v>
      </c>
      <c r="C87" s="28">
        <v>16496</v>
      </c>
      <c r="D87" s="27">
        <v>25032</v>
      </c>
      <c r="E87" s="28">
        <v>31965</v>
      </c>
      <c r="F87" s="27">
        <v>12376</v>
      </c>
      <c r="G87" s="29">
        <v>19589</v>
      </c>
      <c r="H87" s="29">
        <v>9563</v>
      </c>
      <c r="I87" s="29">
        <v>4120</v>
      </c>
      <c r="J87" s="28">
        <v>5443</v>
      </c>
    </row>
    <row r="88" spans="1:10" x14ac:dyDescent="0.25">
      <c r="A88" s="26">
        <v>67</v>
      </c>
      <c r="B88" s="27">
        <v>39061</v>
      </c>
      <c r="C88" s="28">
        <v>15297</v>
      </c>
      <c r="D88" s="27">
        <v>23764</v>
      </c>
      <c r="E88" s="28">
        <v>30096</v>
      </c>
      <c r="F88" s="27">
        <v>11386</v>
      </c>
      <c r="G88" s="29">
        <v>18710</v>
      </c>
      <c r="H88" s="29">
        <v>8965</v>
      </c>
      <c r="I88" s="29">
        <v>3911</v>
      </c>
      <c r="J88" s="28">
        <v>5054</v>
      </c>
    </row>
    <row r="89" spans="1:10" x14ac:dyDescent="0.25">
      <c r="A89" s="26">
        <v>68</v>
      </c>
      <c r="B89" s="27">
        <v>40003</v>
      </c>
      <c r="C89" s="28">
        <v>15508</v>
      </c>
      <c r="D89" s="27">
        <v>24495</v>
      </c>
      <c r="E89" s="28">
        <v>30600</v>
      </c>
      <c r="F89" s="27">
        <v>11505</v>
      </c>
      <c r="G89" s="29">
        <v>19095</v>
      </c>
      <c r="H89" s="29">
        <v>9403</v>
      </c>
      <c r="I89" s="29">
        <v>4003</v>
      </c>
      <c r="J89" s="28">
        <v>5400</v>
      </c>
    </row>
    <row r="90" spans="1:10" x14ac:dyDescent="0.25">
      <c r="A90" s="26">
        <v>69</v>
      </c>
      <c r="B90" s="27">
        <v>31899</v>
      </c>
      <c r="C90" s="28">
        <v>12062</v>
      </c>
      <c r="D90" s="27">
        <v>19837</v>
      </c>
      <c r="E90" s="28">
        <v>24320</v>
      </c>
      <c r="F90" s="27">
        <v>8979</v>
      </c>
      <c r="G90" s="29">
        <v>15341</v>
      </c>
      <c r="H90" s="29">
        <v>7579</v>
      </c>
      <c r="I90" s="29">
        <v>3083</v>
      </c>
      <c r="J90" s="28">
        <v>4496</v>
      </c>
    </row>
    <row r="91" spans="1:10" x14ac:dyDescent="0.25">
      <c r="A91" s="26" t="s">
        <v>94</v>
      </c>
      <c r="B91" s="27">
        <v>196159</v>
      </c>
      <c r="C91" s="28">
        <v>76757</v>
      </c>
      <c r="D91" s="27">
        <v>119402</v>
      </c>
      <c r="E91" s="28">
        <v>150305</v>
      </c>
      <c r="F91" s="27">
        <v>57029</v>
      </c>
      <c r="G91" s="29">
        <v>93276</v>
      </c>
      <c r="H91" s="29">
        <v>45854</v>
      </c>
      <c r="I91" s="29">
        <v>19728</v>
      </c>
      <c r="J91" s="28">
        <v>26126</v>
      </c>
    </row>
    <row r="92" spans="1:10" x14ac:dyDescent="0.25">
      <c r="A92" s="26">
        <v>70</v>
      </c>
      <c r="B92" s="27">
        <v>30446</v>
      </c>
      <c r="C92" s="28">
        <v>11204</v>
      </c>
      <c r="D92" s="27">
        <v>19242</v>
      </c>
      <c r="E92" s="28">
        <v>23350</v>
      </c>
      <c r="F92" s="27">
        <v>8442</v>
      </c>
      <c r="G92" s="29">
        <v>14908</v>
      </c>
      <c r="H92" s="29">
        <v>7096</v>
      </c>
      <c r="I92" s="29">
        <v>2762</v>
      </c>
      <c r="J92" s="28">
        <v>4334</v>
      </c>
    </row>
    <row r="93" spans="1:10" x14ac:dyDescent="0.25">
      <c r="A93" s="26">
        <v>71</v>
      </c>
      <c r="B93" s="27">
        <v>26852</v>
      </c>
      <c r="C93" s="28">
        <v>9770</v>
      </c>
      <c r="D93" s="27">
        <v>17082</v>
      </c>
      <c r="E93" s="28">
        <v>20221</v>
      </c>
      <c r="F93" s="27">
        <v>7211</v>
      </c>
      <c r="G93" s="29">
        <v>13010</v>
      </c>
      <c r="H93" s="29">
        <v>6631</v>
      </c>
      <c r="I93" s="29">
        <v>2559</v>
      </c>
      <c r="J93" s="28">
        <v>4072</v>
      </c>
    </row>
    <row r="94" spans="1:10" x14ac:dyDescent="0.25">
      <c r="A94" s="26">
        <v>72</v>
      </c>
      <c r="B94" s="27">
        <v>13692</v>
      </c>
      <c r="C94" s="28">
        <v>4855</v>
      </c>
      <c r="D94" s="27">
        <v>8837</v>
      </c>
      <c r="E94" s="28">
        <v>10728</v>
      </c>
      <c r="F94" s="27">
        <v>3738</v>
      </c>
      <c r="G94" s="29">
        <v>6990</v>
      </c>
      <c r="H94" s="29">
        <v>2964</v>
      </c>
      <c r="I94" s="29">
        <v>1117</v>
      </c>
      <c r="J94" s="28">
        <v>1847</v>
      </c>
    </row>
    <row r="95" spans="1:10" x14ac:dyDescent="0.25">
      <c r="A95" s="26">
        <v>73</v>
      </c>
      <c r="B95" s="27">
        <v>10190</v>
      </c>
      <c r="C95" s="28">
        <v>3504</v>
      </c>
      <c r="D95" s="27">
        <v>6686</v>
      </c>
      <c r="E95" s="28">
        <v>7638</v>
      </c>
      <c r="F95" s="27">
        <v>2551</v>
      </c>
      <c r="G95" s="29">
        <v>5087</v>
      </c>
      <c r="H95" s="29">
        <v>2552</v>
      </c>
      <c r="I95" s="29">
        <v>953</v>
      </c>
      <c r="J95" s="28">
        <v>1599</v>
      </c>
    </row>
    <row r="96" spans="1:10" x14ac:dyDescent="0.25">
      <c r="A96" s="26">
        <v>74</v>
      </c>
      <c r="B96" s="27">
        <v>10402</v>
      </c>
      <c r="C96" s="28">
        <v>3604</v>
      </c>
      <c r="D96" s="27">
        <v>6798</v>
      </c>
      <c r="E96" s="28">
        <v>7480</v>
      </c>
      <c r="F96" s="27">
        <v>2564</v>
      </c>
      <c r="G96" s="29">
        <v>4916</v>
      </c>
      <c r="H96" s="29">
        <v>2922</v>
      </c>
      <c r="I96" s="29">
        <v>1040</v>
      </c>
      <c r="J96" s="28">
        <v>1882</v>
      </c>
    </row>
    <row r="97" spans="1:10" x14ac:dyDescent="0.25">
      <c r="A97" s="26" t="s">
        <v>95</v>
      </c>
      <c r="B97" s="27">
        <v>91582</v>
      </c>
      <c r="C97" s="28">
        <v>32937</v>
      </c>
      <c r="D97" s="27">
        <v>58645</v>
      </c>
      <c r="E97" s="28">
        <v>69417</v>
      </c>
      <c r="F97" s="27">
        <v>24506</v>
      </c>
      <c r="G97" s="29">
        <v>44911</v>
      </c>
      <c r="H97" s="29">
        <v>22165</v>
      </c>
      <c r="I97" s="29">
        <v>8431</v>
      </c>
      <c r="J97" s="28">
        <v>13734</v>
      </c>
    </row>
    <row r="98" spans="1:10" x14ac:dyDescent="0.25">
      <c r="A98" s="26">
        <v>75</v>
      </c>
      <c r="B98" s="27">
        <v>15986</v>
      </c>
      <c r="C98" s="28">
        <v>5204</v>
      </c>
      <c r="D98" s="27">
        <v>10782</v>
      </c>
      <c r="E98" s="28">
        <v>10887</v>
      </c>
      <c r="F98" s="27">
        <v>3481</v>
      </c>
      <c r="G98" s="29">
        <v>7406</v>
      </c>
      <c r="H98" s="29">
        <v>5099</v>
      </c>
      <c r="I98" s="29">
        <v>1723</v>
      </c>
      <c r="J98" s="28">
        <v>3376</v>
      </c>
    </row>
    <row r="99" spans="1:10" x14ac:dyDescent="0.25">
      <c r="A99" s="26">
        <v>76</v>
      </c>
      <c r="B99" s="27">
        <v>25054</v>
      </c>
      <c r="C99" s="28">
        <v>7896</v>
      </c>
      <c r="D99" s="27">
        <v>17158</v>
      </c>
      <c r="E99" s="28">
        <v>16743</v>
      </c>
      <c r="F99" s="27">
        <v>5139</v>
      </c>
      <c r="G99" s="29">
        <v>11604</v>
      </c>
      <c r="H99" s="29">
        <v>8311</v>
      </c>
      <c r="I99" s="29">
        <v>2757</v>
      </c>
      <c r="J99" s="28">
        <v>5554</v>
      </c>
    </row>
    <row r="100" spans="1:10" x14ac:dyDescent="0.25">
      <c r="A100" s="26">
        <v>77</v>
      </c>
      <c r="B100" s="27">
        <v>25620</v>
      </c>
      <c r="C100" s="28">
        <v>8005</v>
      </c>
      <c r="D100" s="27">
        <v>17615</v>
      </c>
      <c r="E100" s="28">
        <v>17003</v>
      </c>
      <c r="F100" s="27">
        <v>5117</v>
      </c>
      <c r="G100" s="29">
        <v>11886</v>
      </c>
      <c r="H100" s="29">
        <v>8617</v>
      </c>
      <c r="I100" s="29">
        <v>2888</v>
      </c>
      <c r="J100" s="28">
        <v>5729</v>
      </c>
    </row>
    <row r="101" spans="1:10" x14ac:dyDescent="0.25">
      <c r="A101" s="26">
        <v>78</v>
      </c>
      <c r="B101" s="27">
        <v>27138</v>
      </c>
      <c r="C101" s="28">
        <v>8112</v>
      </c>
      <c r="D101" s="27">
        <v>19026</v>
      </c>
      <c r="E101" s="28">
        <v>17685</v>
      </c>
      <c r="F101" s="27">
        <v>5068</v>
      </c>
      <c r="G101" s="29">
        <v>12617</v>
      </c>
      <c r="H101" s="29">
        <v>9453</v>
      </c>
      <c r="I101" s="29">
        <v>3044</v>
      </c>
      <c r="J101" s="28">
        <v>6409</v>
      </c>
    </row>
    <row r="102" spans="1:10" x14ac:dyDescent="0.25">
      <c r="A102" s="26">
        <v>79</v>
      </c>
      <c r="B102" s="27">
        <v>24241</v>
      </c>
      <c r="C102" s="28">
        <v>7018</v>
      </c>
      <c r="D102" s="27">
        <v>17223</v>
      </c>
      <c r="E102" s="28">
        <v>16277</v>
      </c>
      <c r="F102" s="27">
        <v>4600</v>
      </c>
      <c r="G102" s="29">
        <v>11677</v>
      </c>
      <c r="H102" s="29">
        <v>7964</v>
      </c>
      <c r="I102" s="29">
        <v>2418</v>
      </c>
      <c r="J102" s="28">
        <v>5546</v>
      </c>
    </row>
    <row r="103" spans="1:10" x14ac:dyDescent="0.25">
      <c r="A103" s="26" t="s">
        <v>96</v>
      </c>
      <c r="B103" s="27">
        <v>118039</v>
      </c>
      <c r="C103" s="28">
        <v>36235</v>
      </c>
      <c r="D103" s="27">
        <v>81804</v>
      </c>
      <c r="E103" s="28">
        <v>78595</v>
      </c>
      <c r="F103" s="27">
        <v>23405</v>
      </c>
      <c r="G103" s="29">
        <v>55190</v>
      </c>
      <c r="H103" s="29">
        <v>39444</v>
      </c>
      <c r="I103" s="29">
        <v>12830</v>
      </c>
      <c r="J103" s="28">
        <v>26614</v>
      </c>
    </row>
    <row r="104" spans="1:10" x14ac:dyDescent="0.25">
      <c r="A104" s="26">
        <v>80</v>
      </c>
      <c r="B104" s="27">
        <v>21559</v>
      </c>
      <c r="C104" s="28">
        <v>6152</v>
      </c>
      <c r="D104" s="27">
        <v>15407</v>
      </c>
      <c r="E104" s="28">
        <v>14552</v>
      </c>
      <c r="F104" s="27">
        <v>4036</v>
      </c>
      <c r="G104" s="29">
        <v>10516</v>
      </c>
      <c r="H104" s="29">
        <v>7007</v>
      </c>
      <c r="I104" s="29">
        <v>2116</v>
      </c>
      <c r="J104" s="28">
        <v>4891</v>
      </c>
    </row>
    <row r="105" spans="1:10" x14ac:dyDescent="0.25">
      <c r="A105" s="26">
        <v>81</v>
      </c>
      <c r="B105" s="27">
        <v>18033</v>
      </c>
      <c r="C105" s="28">
        <v>4904</v>
      </c>
      <c r="D105" s="27">
        <v>13129</v>
      </c>
      <c r="E105" s="28">
        <v>11814</v>
      </c>
      <c r="F105" s="27">
        <v>3097</v>
      </c>
      <c r="G105" s="29">
        <v>8717</v>
      </c>
      <c r="H105" s="29">
        <v>6219</v>
      </c>
      <c r="I105" s="29">
        <v>1807</v>
      </c>
      <c r="J105" s="28">
        <v>4412</v>
      </c>
    </row>
    <row r="106" spans="1:10" x14ac:dyDescent="0.25">
      <c r="A106" s="26">
        <v>82</v>
      </c>
      <c r="B106" s="27">
        <v>14330</v>
      </c>
      <c r="C106" s="28">
        <v>3824</v>
      </c>
      <c r="D106" s="27">
        <v>10506</v>
      </c>
      <c r="E106" s="28">
        <v>9205</v>
      </c>
      <c r="F106" s="27">
        <v>2395</v>
      </c>
      <c r="G106" s="29">
        <v>6810</v>
      </c>
      <c r="H106" s="29">
        <v>5125</v>
      </c>
      <c r="I106" s="29">
        <v>1429</v>
      </c>
      <c r="J106" s="28">
        <v>3696</v>
      </c>
    </row>
    <row r="107" spans="1:10" x14ac:dyDescent="0.25">
      <c r="A107" s="26">
        <v>83</v>
      </c>
      <c r="B107" s="27">
        <v>12691</v>
      </c>
      <c r="C107" s="28">
        <v>3356</v>
      </c>
      <c r="D107" s="27">
        <v>9335</v>
      </c>
      <c r="E107" s="28">
        <v>7889</v>
      </c>
      <c r="F107" s="27">
        <v>2021</v>
      </c>
      <c r="G107" s="29">
        <v>5868</v>
      </c>
      <c r="H107" s="29">
        <v>4802</v>
      </c>
      <c r="I107" s="29">
        <v>1335</v>
      </c>
      <c r="J107" s="28">
        <v>3467</v>
      </c>
    </row>
    <row r="108" spans="1:10" x14ac:dyDescent="0.25">
      <c r="A108" s="26">
        <v>84</v>
      </c>
      <c r="B108" s="27">
        <v>9973</v>
      </c>
      <c r="C108" s="28">
        <v>2499</v>
      </c>
      <c r="D108" s="27">
        <v>7474</v>
      </c>
      <c r="E108" s="28">
        <v>6241</v>
      </c>
      <c r="F108" s="27">
        <v>1503</v>
      </c>
      <c r="G108" s="29">
        <v>4738</v>
      </c>
      <c r="H108" s="29">
        <v>3732</v>
      </c>
      <c r="I108" s="29">
        <v>996</v>
      </c>
      <c r="J108" s="28">
        <v>2736</v>
      </c>
    </row>
    <row r="109" spans="1:10" x14ac:dyDescent="0.25">
      <c r="A109" s="26" t="s">
        <v>97</v>
      </c>
      <c r="B109" s="27">
        <v>76586</v>
      </c>
      <c r="C109" s="28">
        <v>20735</v>
      </c>
      <c r="D109" s="27">
        <v>55851</v>
      </c>
      <c r="E109" s="28">
        <v>49701</v>
      </c>
      <c r="F109" s="27">
        <v>13052</v>
      </c>
      <c r="G109" s="29">
        <v>36649</v>
      </c>
      <c r="H109" s="29">
        <v>26885</v>
      </c>
      <c r="I109" s="29">
        <v>7683</v>
      </c>
      <c r="J109" s="28">
        <v>19202</v>
      </c>
    </row>
    <row r="110" spans="1:10" x14ac:dyDescent="0.25">
      <c r="A110" s="26">
        <v>85</v>
      </c>
      <c r="B110" s="27">
        <v>10176</v>
      </c>
      <c r="C110" s="28">
        <v>2424</v>
      </c>
      <c r="D110" s="27">
        <v>7752</v>
      </c>
      <c r="E110" s="28">
        <v>6304</v>
      </c>
      <c r="F110" s="27">
        <v>1471</v>
      </c>
      <c r="G110" s="29">
        <v>4833</v>
      </c>
      <c r="H110" s="29">
        <v>3872</v>
      </c>
      <c r="I110" s="29">
        <v>953</v>
      </c>
      <c r="J110" s="28">
        <v>2919</v>
      </c>
    </row>
    <row r="111" spans="1:10" x14ac:dyDescent="0.25">
      <c r="A111" s="26">
        <v>86</v>
      </c>
      <c r="B111" s="27">
        <v>9604</v>
      </c>
      <c r="C111" s="28">
        <v>2309</v>
      </c>
      <c r="D111" s="27">
        <v>7295</v>
      </c>
      <c r="E111" s="28">
        <v>5924</v>
      </c>
      <c r="F111" s="27">
        <v>1410</v>
      </c>
      <c r="G111" s="29">
        <v>4514</v>
      </c>
      <c r="H111" s="29">
        <v>3680</v>
      </c>
      <c r="I111" s="29">
        <v>899</v>
      </c>
      <c r="J111" s="28">
        <v>2781</v>
      </c>
    </row>
    <row r="112" spans="1:10" x14ac:dyDescent="0.25">
      <c r="A112" s="26">
        <v>87</v>
      </c>
      <c r="B112" s="27">
        <v>9223</v>
      </c>
      <c r="C112" s="28">
        <v>2106</v>
      </c>
      <c r="D112" s="27">
        <v>7117</v>
      </c>
      <c r="E112" s="28">
        <v>5678</v>
      </c>
      <c r="F112" s="27">
        <v>1304</v>
      </c>
      <c r="G112" s="29">
        <v>4374</v>
      </c>
      <c r="H112" s="29">
        <v>3545</v>
      </c>
      <c r="I112" s="29">
        <v>802</v>
      </c>
      <c r="J112" s="28">
        <v>2743</v>
      </c>
    </row>
    <row r="113" spans="1:10" x14ac:dyDescent="0.25">
      <c r="A113" s="26">
        <v>88</v>
      </c>
      <c r="B113" s="27">
        <v>7095</v>
      </c>
      <c r="C113" s="28">
        <v>1491</v>
      </c>
      <c r="D113" s="27">
        <v>5604</v>
      </c>
      <c r="E113" s="28">
        <v>4587</v>
      </c>
      <c r="F113" s="27">
        <v>958</v>
      </c>
      <c r="G113" s="29">
        <v>3629</v>
      </c>
      <c r="H113" s="29">
        <v>2508</v>
      </c>
      <c r="I113" s="29">
        <v>533</v>
      </c>
      <c r="J113" s="28">
        <v>1975</v>
      </c>
    </row>
    <row r="114" spans="1:10" x14ac:dyDescent="0.25">
      <c r="A114" s="26">
        <v>89</v>
      </c>
      <c r="B114" s="27">
        <v>6714</v>
      </c>
      <c r="C114" s="28">
        <v>1412</v>
      </c>
      <c r="D114" s="27">
        <v>5302</v>
      </c>
      <c r="E114" s="28">
        <v>4252</v>
      </c>
      <c r="F114" s="27">
        <v>934</v>
      </c>
      <c r="G114" s="29">
        <v>3318</v>
      </c>
      <c r="H114" s="29">
        <v>2462</v>
      </c>
      <c r="I114" s="29">
        <v>478</v>
      </c>
      <c r="J114" s="28">
        <v>1984</v>
      </c>
    </row>
    <row r="115" spans="1:10" x14ac:dyDescent="0.25">
      <c r="A115" s="26" t="s">
        <v>98</v>
      </c>
      <c r="B115" s="27">
        <v>42812</v>
      </c>
      <c r="C115" s="28">
        <v>9742</v>
      </c>
      <c r="D115" s="27">
        <v>33070</v>
      </c>
      <c r="E115" s="28">
        <v>26745</v>
      </c>
      <c r="F115" s="27">
        <v>6077</v>
      </c>
      <c r="G115" s="29">
        <v>20668</v>
      </c>
      <c r="H115" s="29">
        <v>16067</v>
      </c>
      <c r="I115" s="29">
        <v>3665</v>
      </c>
      <c r="J115" s="28">
        <v>12402</v>
      </c>
    </row>
    <row r="116" spans="1:10" x14ac:dyDescent="0.25">
      <c r="A116" s="26">
        <v>90</v>
      </c>
      <c r="B116" s="27">
        <v>4954</v>
      </c>
      <c r="C116" s="28">
        <v>1015</v>
      </c>
      <c r="D116" s="27">
        <v>3939</v>
      </c>
      <c r="E116" s="28">
        <v>3132</v>
      </c>
      <c r="F116" s="27">
        <v>684</v>
      </c>
      <c r="G116" s="29">
        <v>2448</v>
      </c>
      <c r="H116" s="29">
        <v>1822</v>
      </c>
      <c r="I116" s="29">
        <v>331</v>
      </c>
      <c r="J116" s="28">
        <v>1491</v>
      </c>
    </row>
    <row r="117" spans="1:10" x14ac:dyDescent="0.25">
      <c r="A117" s="26">
        <v>91</v>
      </c>
      <c r="B117" s="27">
        <v>3731</v>
      </c>
      <c r="C117" s="28">
        <v>726</v>
      </c>
      <c r="D117" s="27">
        <v>3005</v>
      </c>
      <c r="E117" s="28">
        <v>2394</v>
      </c>
      <c r="F117" s="27">
        <v>468</v>
      </c>
      <c r="G117" s="29">
        <v>1926</v>
      </c>
      <c r="H117" s="29">
        <v>1337</v>
      </c>
      <c r="I117" s="29">
        <v>258</v>
      </c>
      <c r="J117" s="28">
        <v>1079</v>
      </c>
    </row>
    <row r="118" spans="1:10" x14ac:dyDescent="0.25">
      <c r="A118" s="26">
        <v>92</v>
      </c>
      <c r="B118" s="27">
        <v>2826</v>
      </c>
      <c r="C118" s="28">
        <v>504</v>
      </c>
      <c r="D118" s="27">
        <v>2322</v>
      </c>
      <c r="E118" s="28">
        <v>1780</v>
      </c>
      <c r="F118" s="27">
        <v>324</v>
      </c>
      <c r="G118" s="29">
        <v>1456</v>
      </c>
      <c r="H118" s="29">
        <v>1046</v>
      </c>
      <c r="I118" s="29">
        <v>180</v>
      </c>
      <c r="J118" s="28">
        <v>866</v>
      </c>
    </row>
    <row r="119" spans="1:10" x14ac:dyDescent="0.25">
      <c r="A119" s="26">
        <v>93</v>
      </c>
      <c r="B119" s="27">
        <v>2052</v>
      </c>
      <c r="C119" s="28">
        <v>366</v>
      </c>
      <c r="D119" s="27">
        <v>1686</v>
      </c>
      <c r="E119" s="28">
        <v>1340</v>
      </c>
      <c r="F119" s="27">
        <v>230</v>
      </c>
      <c r="G119" s="29">
        <v>1110</v>
      </c>
      <c r="H119" s="29">
        <v>712</v>
      </c>
      <c r="I119" s="29">
        <v>136</v>
      </c>
      <c r="J119" s="28">
        <v>576</v>
      </c>
    </row>
    <row r="120" spans="1:10" x14ac:dyDescent="0.25">
      <c r="A120" s="26">
        <v>94</v>
      </c>
      <c r="B120" s="27">
        <v>1357</v>
      </c>
      <c r="C120" s="28">
        <v>224</v>
      </c>
      <c r="D120" s="27">
        <v>1133</v>
      </c>
      <c r="E120" s="28">
        <v>888</v>
      </c>
      <c r="F120" s="27">
        <v>141</v>
      </c>
      <c r="G120" s="29">
        <v>747</v>
      </c>
      <c r="H120" s="29">
        <v>469</v>
      </c>
      <c r="I120" s="29">
        <v>83</v>
      </c>
      <c r="J120" s="28">
        <v>386</v>
      </c>
    </row>
    <row r="121" spans="1:10" x14ac:dyDescent="0.25">
      <c r="A121" s="26" t="s">
        <v>99</v>
      </c>
      <c r="B121" s="27">
        <v>14920</v>
      </c>
      <c r="C121" s="28">
        <v>2835</v>
      </c>
      <c r="D121" s="27">
        <v>12085</v>
      </c>
      <c r="E121" s="28">
        <v>9534</v>
      </c>
      <c r="F121" s="27">
        <v>1847</v>
      </c>
      <c r="G121" s="29">
        <v>7687</v>
      </c>
      <c r="H121" s="29">
        <v>5386</v>
      </c>
      <c r="I121" s="29">
        <v>988</v>
      </c>
      <c r="J121" s="28">
        <v>4398</v>
      </c>
    </row>
    <row r="122" spans="1:10" x14ac:dyDescent="0.25">
      <c r="A122" s="26">
        <v>95</v>
      </c>
      <c r="B122" s="27">
        <v>531</v>
      </c>
      <c r="C122" s="28">
        <v>98</v>
      </c>
      <c r="D122" s="27">
        <v>433</v>
      </c>
      <c r="E122" s="28">
        <v>348</v>
      </c>
      <c r="F122" s="27">
        <v>62</v>
      </c>
      <c r="G122" s="29">
        <v>286</v>
      </c>
      <c r="H122" s="29">
        <v>183</v>
      </c>
      <c r="I122" s="29">
        <v>36</v>
      </c>
      <c r="J122" s="28">
        <v>147</v>
      </c>
    </row>
    <row r="123" spans="1:10" x14ac:dyDescent="0.25">
      <c r="A123" s="26">
        <v>96</v>
      </c>
      <c r="B123" s="27">
        <v>563</v>
      </c>
      <c r="C123" s="28">
        <v>88</v>
      </c>
      <c r="D123" s="27">
        <v>475</v>
      </c>
      <c r="E123" s="28">
        <v>389</v>
      </c>
      <c r="F123" s="27">
        <v>45</v>
      </c>
      <c r="G123" s="29">
        <v>344</v>
      </c>
      <c r="H123" s="29">
        <v>174</v>
      </c>
      <c r="I123" s="29">
        <v>43</v>
      </c>
      <c r="J123" s="28">
        <v>131</v>
      </c>
    </row>
    <row r="124" spans="1:10" x14ac:dyDescent="0.25">
      <c r="A124" s="26">
        <v>97</v>
      </c>
      <c r="B124" s="27">
        <v>360</v>
      </c>
      <c r="C124" s="28">
        <v>88</v>
      </c>
      <c r="D124" s="27">
        <v>272</v>
      </c>
      <c r="E124" s="28">
        <v>228</v>
      </c>
      <c r="F124" s="27">
        <v>54</v>
      </c>
      <c r="G124" s="29">
        <v>174</v>
      </c>
      <c r="H124" s="29">
        <v>132</v>
      </c>
      <c r="I124" s="29">
        <v>34</v>
      </c>
      <c r="J124" s="28">
        <v>98</v>
      </c>
    </row>
    <row r="125" spans="1:10" x14ac:dyDescent="0.25">
      <c r="A125" s="26">
        <v>98</v>
      </c>
      <c r="B125" s="27">
        <v>226</v>
      </c>
      <c r="C125" s="28">
        <v>42</v>
      </c>
      <c r="D125" s="27">
        <v>184</v>
      </c>
      <c r="E125" s="28">
        <v>143</v>
      </c>
      <c r="F125" s="27">
        <v>28</v>
      </c>
      <c r="G125" s="29">
        <v>115</v>
      </c>
      <c r="H125" s="29">
        <v>83</v>
      </c>
      <c r="I125" s="29">
        <v>14</v>
      </c>
      <c r="J125" s="28">
        <v>69</v>
      </c>
    </row>
    <row r="126" spans="1:10" x14ac:dyDescent="0.25">
      <c r="A126" s="26">
        <v>99</v>
      </c>
      <c r="B126" s="27">
        <v>147</v>
      </c>
      <c r="C126" s="28">
        <v>31</v>
      </c>
      <c r="D126" s="27">
        <v>116</v>
      </c>
      <c r="E126" s="28">
        <v>96</v>
      </c>
      <c r="F126" s="27">
        <v>22</v>
      </c>
      <c r="G126" s="29">
        <v>74</v>
      </c>
      <c r="H126" s="29">
        <v>51</v>
      </c>
      <c r="I126" s="29">
        <v>9</v>
      </c>
      <c r="J126" s="28">
        <v>42</v>
      </c>
    </row>
    <row r="127" spans="1:10" x14ac:dyDescent="0.25">
      <c r="A127" s="26" t="s">
        <v>100</v>
      </c>
      <c r="B127" s="27">
        <v>1827</v>
      </c>
      <c r="C127" s="28">
        <v>347</v>
      </c>
      <c r="D127" s="27">
        <v>1480</v>
      </c>
      <c r="E127" s="28">
        <v>1204</v>
      </c>
      <c r="F127" s="27">
        <v>211</v>
      </c>
      <c r="G127" s="29">
        <v>993</v>
      </c>
      <c r="H127" s="29">
        <v>623</v>
      </c>
      <c r="I127" s="29">
        <v>136</v>
      </c>
      <c r="J127" s="28">
        <v>487</v>
      </c>
    </row>
    <row r="128" spans="1:10" ht="30.75" thickBot="1" x14ac:dyDescent="0.3">
      <c r="A128" s="31" t="s">
        <v>101</v>
      </c>
      <c r="B128" s="32">
        <v>316</v>
      </c>
      <c r="C128" s="33">
        <v>66</v>
      </c>
      <c r="D128" s="32">
        <v>250</v>
      </c>
      <c r="E128" s="33">
        <v>185</v>
      </c>
      <c r="F128" s="32">
        <v>40</v>
      </c>
      <c r="G128" s="34">
        <v>145</v>
      </c>
      <c r="H128" s="34">
        <v>131</v>
      </c>
      <c r="I128" s="34">
        <v>26</v>
      </c>
      <c r="J128" s="33">
        <v>105</v>
      </c>
    </row>
  </sheetData>
  <mergeCells count="20">
    <mergeCell ref="J6:J7"/>
    <mergeCell ref="I3:I4"/>
    <mergeCell ref="B6:B7"/>
    <mergeCell ref="C6:C7"/>
    <mergeCell ref="D6:D7"/>
    <mergeCell ref="E6:E7"/>
    <mergeCell ref="F6:F7"/>
    <mergeCell ref="G6:G7"/>
    <mergeCell ref="H6:H7"/>
    <mergeCell ref="I6:I7"/>
    <mergeCell ref="A1:J1"/>
    <mergeCell ref="A2:A4"/>
    <mergeCell ref="B2:D2"/>
    <mergeCell ref="E2:G2"/>
    <mergeCell ref="H2:J2"/>
    <mergeCell ref="B3:B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A915-3E48-46EC-A72E-C8EE6434ADE5}">
  <dimension ref="A1:U56"/>
  <sheetViews>
    <sheetView topLeftCell="A7" workbookViewId="0">
      <selection activeCell="O4" sqref="O4"/>
    </sheetView>
  </sheetViews>
  <sheetFormatPr defaultColWidth="9.140625" defaultRowHeight="11.25" x14ac:dyDescent="0.2"/>
  <cols>
    <col min="1" max="1" width="17.5703125" style="56" customWidth="1"/>
    <col min="2" max="13" width="6.5703125" style="56" customWidth="1"/>
    <col min="14" max="16384" width="9.140625" style="56"/>
  </cols>
  <sheetData>
    <row r="1" spans="1:16" ht="24.6" customHeight="1" x14ac:dyDescent="0.2">
      <c r="A1" s="122" t="s">
        <v>119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  <c r="L1" s="123"/>
      <c r="M1" s="55"/>
    </row>
    <row r="2" spans="1:16" ht="11.1" customHeight="1" x14ac:dyDescent="0.2">
      <c r="A2" s="124" t="s">
        <v>120</v>
      </c>
      <c r="B2" s="125" t="s">
        <v>121</v>
      </c>
      <c r="C2" s="126"/>
      <c r="D2" s="126"/>
      <c r="E2" s="125" t="s">
        <v>122</v>
      </c>
      <c r="F2" s="126"/>
      <c r="G2" s="126"/>
      <c r="H2" s="125" t="s">
        <v>123</v>
      </c>
      <c r="I2" s="126"/>
      <c r="J2" s="126"/>
      <c r="K2" s="125" t="s">
        <v>124</v>
      </c>
      <c r="L2" s="126"/>
      <c r="M2" s="127"/>
    </row>
    <row r="3" spans="1:16" ht="30" customHeight="1" x14ac:dyDescent="0.2">
      <c r="A3" s="124"/>
      <c r="B3" s="57">
        <v>2016</v>
      </c>
      <c r="C3" s="57">
        <v>2017</v>
      </c>
      <c r="D3" s="58" t="s">
        <v>125</v>
      </c>
      <c r="E3" s="57">
        <v>2016</v>
      </c>
      <c r="F3" s="57">
        <v>2017</v>
      </c>
      <c r="G3" s="58" t="s">
        <v>125</v>
      </c>
      <c r="H3" s="57">
        <v>2016</v>
      </c>
      <c r="I3" s="57">
        <v>2017</v>
      </c>
      <c r="J3" s="59" t="s">
        <v>125</v>
      </c>
      <c r="K3" s="57">
        <v>2016</v>
      </c>
      <c r="L3" s="57">
        <v>2017</v>
      </c>
      <c r="M3" s="58" t="s">
        <v>125</v>
      </c>
    </row>
    <row r="4" spans="1:16" s="65" customFormat="1" ht="12.6" customHeight="1" x14ac:dyDescent="0.2">
      <c r="A4" s="60" t="s">
        <v>126</v>
      </c>
      <c r="B4" s="61">
        <v>2028.7</v>
      </c>
      <c r="C4" s="61">
        <f>1945.1+70.8</f>
        <v>2015.8999999999999</v>
      </c>
      <c r="D4" s="61">
        <v>99.36905407403755</v>
      </c>
      <c r="E4" s="62" t="s">
        <v>127</v>
      </c>
      <c r="F4" s="62" t="s">
        <v>128</v>
      </c>
      <c r="G4" s="62">
        <v>99.687371873718732</v>
      </c>
      <c r="H4" s="62" t="s">
        <v>129</v>
      </c>
      <c r="I4" s="62" t="s">
        <v>130</v>
      </c>
      <c r="J4" s="63">
        <v>91.354838709677395</v>
      </c>
      <c r="K4" s="62">
        <v>3.8</v>
      </c>
      <c r="L4" s="62">
        <v>3.5</v>
      </c>
      <c r="M4" s="64">
        <v>92.105263157894697</v>
      </c>
      <c r="O4" s="65">
        <f>77.5/1951.2</f>
        <v>3.9719147191471911E-2</v>
      </c>
      <c r="P4" s="65">
        <f>70.8/1945.1*100</f>
        <v>3.6399156855688655</v>
      </c>
    </row>
    <row r="5" spans="1:16" ht="9.9499999999999993" customHeight="1" x14ac:dyDescent="0.2">
      <c r="A5" s="66" t="s">
        <v>131</v>
      </c>
      <c r="B5" s="67"/>
      <c r="C5" s="67"/>
      <c r="D5" s="67"/>
      <c r="E5" s="67"/>
      <c r="F5" s="67"/>
      <c r="G5" s="67"/>
      <c r="H5" s="67"/>
      <c r="I5" s="67"/>
      <c r="J5" s="68"/>
      <c r="K5" s="69"/>
      <c r="L5" s="69"/>
      <c r="M5" s="70"/>
    </row>
    <row r="6" spans="1:16" ht="9.9499999999999993" customHeight="1" x14ac:dyDescent="0.2">
      <c r="A6" s="71" t="s">
        <v>132</v>
      </c>
      <c r="B6" s="67">
        <f t="shared" ref="B6:B48" si="0">E6+H6</f>
        <v>18.600000000000001</v>
      </c>
      <c r="C6" s="67">
        <v>18.8</v>
      </c>
      <c r="D6" s="67">
        <v>101.0752688172043</v>
      </c>
      <c r="E6" s="67">
        <v>17.8</v>
      </c>
      <c r="F6" s="67">
        <v>18.100000000000001</v>
      </c>
      <c r="G6" s="67">
        <v>101.68539325842696</v>
      </c>
      <c r="H6" s="67">
        <v>0.8</v>
      </c>
      <c r="I6" s="67">
        <v>0.7</v>
      </c>
      <c r="J6" s="72">
        <v>87.499999999999986</v>
      </c>
      <c r="K6" s="67">
        <v>4.3</v>
      </c>
      <c r="L6" s="67">
        <v>3.7</v>
      </c>
      <c r="M6" s="73">
        <v>86.046511627906995</v>
      </c>
    </row>
    <row r="7" spans="1:16" ht="9.9499999999999993" customHeight="1" x14ac:dyDescent="0.2">
      <c r="A7" s="71" t="s">
        <v>133</v>
      </c>
      <c r="B7" s="67">
        <f t="shared" si="0"/>
        <v>33.5</v>
      </c>
      <c r="C7" s="67">
        <v>33.199999999999996</v>
      </c>
      <c r="D7" s="67">
        <v>99.104477611940283</v>
      </c>
      <c r="E7" s="67">
        <v>32.1</v>
      </c>
      <c r="F7" s="67">
        <v>31.9</v>
      </c>
      <c r="G7" s="67">
        <v>99.376947040498436</v>
      </c>
      <c r="H7" s="67">
        <v>1.4</v>
      </c>
      <c r="I7" s="67">
        <v>1.3</v>
      </c>
      <c r="J7" s="72">
        <v>92.857142857142875</v>
      </c>
      <c r="K7" s="67">
        <v>4.2</v>
      </c>
      <c r="L7" s="67">
        <v>3.9</v>
      </c>
      <c r="M7" s="73">
        <v>92.857142857142804</v>
      </c>
    </row>
    <row r="8" spans="1:16" ht="9.9499999999999993" customHeight="1" x14ac:dyDescent="0.2">
      <c r="A8" s="71" t="s">
        <v>134</v>
      </c>
      <c r="B8" s="67">
        <f t="shared" si="0"/>
        <v>14.700000000000001</v>
      </c>
      <c r="C8" s="67">
        <v>14.399999999999999</v>
      </c>
      <c r="D8" s="67">
        <v>97.959183673469369</v>
      </c>
      <c r="E8" s="67">
        <v>13.9</v>
      </c>
      <c r="F8" s="67">
        <v>13.7</v>
      </c>
      <c r="G8" s="67">
        <v>98.561151079136692</v>
      </c>
      <c r="H8" s="67">
        <v>0.8</v>
      </c>
      <c r="I8" s="67">
        <v>0.7</v>
      </c>
      <c r="J8" s="72">
        <v>87.499999999999986</v>
      </c>
      <c r="K8" s="67">
        <v>5.4</v>
      </c>
      <c r="L8" s="67">
        <v>4.9000000000000004</v>
      </c>
      <c r="M8" s="73">
        <v>90.740740740740748</v>
      </c>
    </row>
    <row r="9" spans="1:16" ht="9.9499999999999993" customHeight="1" x14ac:dyDescent="0.2">
      <c r="A9" s="71" t="s">
        <v>135</v>
      </c>
      <c r="B9" s="67">
        <f t="shared" si="0"/>
        <v>14.5</v>
      </c>
      <c r="C9" s="67">
        <v>14.4</v>
      </c>
      <c r="D9" s="67">
        <v>99.310344827586206</v>
      </c>
      <c r="E9" s="67">
        <v>14.1</v>
      </c>
      <c r="F9" s="67">
        <v>14</v>
      </c>
      <c r="G9" s="67">
        <v>99.290780141843967</v>
      </c>
      <c r="H9" s="67">
        <v>0.4</v>
      </c>
      <c r="I9" s="67">
        <v>0.4</v>
      </c>
      <c r="J9" s="72">
        <v>100</v>
      </c>
      <c r="K9" s="67">
        <v>2.8</v>
      </c>
      <c r="L9" s="67">
        <v>2.8</v>
      </c>
      <c r="M9" s="73">
        <v>100</v>
      </c>
    </row>
    <row r="10" spans="1:16" ht="9.9499999999999993" customHeight="1" x14ac:dyDescent="0.2">
      <c r="A10" s="71" t="s">
        <v>136</v>
      </c>
      <c r="B10" s="67">
        <f t="shared" si="0"/>
        <v>13.4</v>
      </c>
      <c r="C10" s="67">
        <v>13.700000000000001</v>
      </c>
      <c r="D10" s="67">
        <v>102.23880597014924</v>
      </c>
      <c r="E10" s="67">
        <v>13</v>
      </c>
      <c r="F10" s="67">
        <v>13.3</v>
      </c>
      <c r="G10" s="67">
        <v>102.30769230769232</v>
      </c>
      <c r="H10" s="67">
        <v>0.4</v>
      </c>
      <c r="I10" s="67">
        <v>0.4</v>
      </c>
      <c r="J10" s="72">
        <v>100</v>
      </c>
      <c r="K10" s="67">
        <v>3</v>
      </c>
      <c r="L10" s="67">
        <v>2.9</v>
      </c>
      <c r="M10" s="73">
        <v>96.666666666666671</v>
      </c>
    </row>
    <row r="11" spans="1:16" ht="9.9499999999999993" customHeight="1" x14ac:dyDescent="0.2">
      <c r="A11" s="71" t="s">
        <v>137</v>
      </c>
      <c r="B11" s="67">
        <f t="shared" si="0"/>
        <v>9.6000000000000014</v>
      </c>
      <c r="C11" s="67">
        <v>9.6000000000000014</v>
      </c>
      <c r="D11" s="67">
        <v>100</v>
      </c>
      <c r="E11" s="67">
        <v>9.3000000000000007</v>
      </c>
      <c r="F11" s="67">
        <v>9.3000000000000007</v>
      </c>
      <c r="G11" s="67">
        <v>100</v>
      </c>
      <c r="H11" s="67">
        <v>0.3</v>
      </c>
      <c r="I11" s="67">
        <v>0.3</v>
      </c>
      <c r="J11" s="72">
        <v>100</v>
      </c>
      <c r="K11" s="67">
        <v>3.1</v>
      </c>
      <c r="L11" s="67">
        <v>3.1</v>
      </c>
      <c r="M11" s="73">
        <v>100</v>
      </c>
    </row>
    <row r="12" spans="1:16" ht="9.9499999999999993" customHeight="1" x14ac:dyDescent="0.2">
      <c r="A12" s="71" t="s">
        <v>138</v>
      </c>
      <c r="B12" s="67">
        <f t="shared" si="0"/>
        <v>110.5</v>
      </c>
      <c r="C12" s="67">
        <v>110</v>
      </c>
      <c r="D12" s="67">
        <v>99.547511312217196</v>
      </c>
      <c r="E12" s="67">
        <v>105.8</v>
      </c>
      <c r="F12" s="67">
        <v>105.4</v>
      </c>
      <c r="G12" s="67">
        <v>99.621928166351609</v>
      </c>
      <c r="H12" s="67">
        <v>4.7</v>
      </c>
      <c r="I12" s="67">
        <v>4.5999999999999996</v>
      </c>
      <c r="J12" s="72">
        <v>97.872340425531902</v>
      </c>
      <c r="K12" s="67">
        <v>4.3</v>
      </c>
      <c r="L12" s="67">
        <v>4.2</v>
      </c>
      <c r="M12" s="73">
        <v>97.674418604651166</v>
      </c>
    </row>
    <row r="13" spans="1:16" ht="9.9499999999999993" customHeight="1" x14ac:dyDescent="0.2">
      <c r="A13" s="71" t="s">
        <v>139</v>
      </c>
      <c r="B13" s="67">
        <f t="shared" si="0"/>
        <v>10.5</v>
      </c>
      <c r="C13" s="67">
        <v>10.399999999999999</v>
      </c>
      <c r="D13" s="67">
        <v>99.047619047619023</v>
      </c>
      <c r="E13" s="67">
        <v>10.3</v>
      </c>
      <c r="F13" s="67">
        <v>10.199999999999999</v>
      </c>
      <c r="G13" s="67">
        <v>99.029126213592221</v>
      </c>
      <c r="H13" s="67">
        <v>0.2</v>
      </c>
      <c r="I13" s="67">
        <v>0.2</v>
      </c>
      <c r="J13" s="72">
        <v>100</v>
      </c>
      <c r="K13" s="67">
        <v>1.9</v>
      </c>
      <c r="L13" s="67">
        <v>1.9</v>
      </c>
      <c r="M13" s="73">
        <v>100</v>
      </c>
    </row>
    <row r="14" spans="1:16" ht="9.9499999999999993" customHeight="1" x14ac:dyDescent="0.2">
      <c r="A14" s="71" t="s">
        <v>140</v>
      </c>
      <c r="B14" s="67">
        <f t="shared" si="0"/>
        <v>25.599999999999998</v>
      </c>
      <c r="C14" s="67">
        <v>25.5</v>
      </c>
      <c r="D14" s="67">
        <v>99.609375000000014</v>
      </c>
      <c r="E14" s="67">
        <v>24.9</v>
      </c>
      <c r="F14" s="67">
        <v>24.8</v>
      </c>
      <c r="G14" s="67">
        <v>99.598393574297191</v>
      </c>
      <c r="H14" s="67">
        <v>0.7</v>
      </c>
      <c r="I14" s="67">
        <v>0.7</v>
      </c>
      <c r="J14" s="72">
        <v>100</v>
      </c>
      <c r="K14" s="67">
        <v>2.7</v>
      </c>
      <c r="L14" s="67">
        <v>2.7</v>
      </c>
      <c r="M14" s="73">
        <v>100</v>
      </c>
    </row>
    <row r="15" spans="1:16" ht="9.9499999999999993" customHeight="1" x14ac:dyDescent="0.2">
      <c r="A15" s="71" t="s">
        <v>141</v>
      </c>
      <c r="B15" s="67">
        <f t="shared" si="0"/>
        <v>6.6000000000000005</v>
      </c>
      <c r="C15" s="67">
        <v>6.5</v>
      </c>
      <c r="D15" s="67">
        <v>98.48484848484847</v>
      </c>
      <c r="E15" s="67">
        <v>6.2</v>
      </c>
      <c r="F15" s="67">
        <v>6.1</v>
      </c>
      <c r="G15" s="67">
        <v>98.387096774193537</v>
      </c>
      <c r="H15" s="67">
        <v>0.4</v>
      </c>
      <c r="I15" s="67">
        <v>0.4</v>
      </c>
      <c r="J15" s="72">
        <v>100</v>
      </c>
      <c r="K15" s="67">
        <v>6.1</v>
      </c>
      <c r="L15" s="67">
        <v>6.2</v>
      </c>
      <c r="M15" s="73">
        <v>101.63934426229508</v>
      </c>
    </row>
    <row r="16" spans="1:16" ht="9.9499999999999993" customHeight="1" x14ac:dyDescent="0.2">
      <c r="A16" s="71" t="s">
        <v>142</v>
      </c>
      <c r="B16" s="67">
        <f t="shared" si="0"/>
        <v>18.399999999999999</v>
      </c>
      <c r="C16" s="67">
        <v>18.2</v>
      </c>
      <c r="D16" s="67">
        <v>98.913043478260875</v>
      </c>
      <c r="E16" s="67">
        <v>17.2</v>
      </c>
      <c r="F16" s="67">
        <v>17.100000000000001</v>
      </c>
      <c r="G16" s="67">
        <v>99.418604651162795</v>
      </c>
      <c r="H16" s="67">
        <v>1.2</v>
      </c>
      <c r="I16" s="67">
        <v>1.1000000000000001</v>
      </c>
      <c r="J16" s="72">
        <v>91.666666666666671</v>
      </c>
      <c r="K16" s="67">
        <v>6.5</v>
      </c>
      <c r="L16" s="67">
        <v>6</v>
      </c>
      <c r="M16" s="73">
        <v>92.307692307692307</v>
      </c>
    </row>
    <row r="17" spans="1:13" ht="9.9499999999999993" customHeight="1" x14ac:dyDescent="0.2">
      <c r="A17" s="71" t="s">
        <v>143</v>
      </c>
      <c r="B17" s="67">
        <f t="shared" si="0"/>
        <v>16.5</v>
      </c>
      <c r="C17" s="67">
        <v>16.2</v>
      </c>
      <c r="D17" s="67">
        <v>98.181818181818187</v>
      </c>
      <c r="E17" s="67">
        <v>16</v>
      </c>
      <c r="F17" s="67">
        <v>15.8</v>
      </c>
      <c r="G17" s="67">
        <v>98.75</v>
      </c>
      <c r="H17" s="67">
        <v>0.5</v>
      </c>
      <c r="I17" s="67">
        <v>0.4</v>
      </c>
      <c r="J17" s="72">
        <v>80</v>
      </c>
      <c r="K17" s="67">
        <v>3</v>
      </c>
      <c r="L17" s="67">
        <v>2.5</v>
      </c>
      <c r="M17" s="73">
        <v>83.333333333333343</v>
      </c>
    </row>
    <row r="18" spans="1:13" ht="9.9499999999999993" customHeight="1" x14ac:dyDescent="0.2">
      <c r="A18" s="71" t="s">
        <v>144</v>
      </c>
      <c r="B18" s="67">
        <f t="shared" si="0"/>
        <v>59.300000000000004</v>
      </c>
      <c r="C18" s="67">
        <v>58.8</v>
      </c>
      <c r="D18" s="67">
        <v>99.156829679595276</v>
      </c>
      <c r="E18" s="67">
        <v>57.2</v>
      </c>
      <c r="F18" s="67">
        <v>56.9</v>
      </c>
      <c r="G18" s="67">
        <v>99.475524475524466</v>
      </c>
      <c r="H18" s="67">
        <v>2.1</v>
      </c>
      <c r="I18" s="67">
        <v>1.9</v>
      </c>
      <c r="J18" s="72">
        <v>90.476190476190467</v>
      </c>
      <c r="K18" s="67">
        <v>3.5</v>
      </c>
      <c r="L18" s="67">
        <v>3.2</v>
      </c>
      <c r="M18" s="73">
        <v>91.428571428571431</v>
      </c>
    </row>
    <row r="19" spans="1:13" ht="9.9499999999999993" customHeight="1" x14ac:dyDescent="0.2">
      <c r="A19" s="71" t="s">
        <v>145</v>
      </c>
      <c r="B19" s="67">
        <f t="shared" si="0"/>
        <v>22.3</v>
      </c>
      <c r="C19" s="67">
        <v>22</v>
      </c>
      <c r="D19" s="67">
        <v>98.654708520179369</v>
      </c>
      <c r="E19" s="67">
        <v>21.5</v>
      </c>
      <c r="F19" s="67">
        <v>21.3</v>
      </c>
      <c r="G19" s="67">
        <v>99.069767441860463</v>
      </c>
      <c r="H19" s="67">
        <v>0.8</v>
      </c>
      <c r="I19" s="67">
        <v>0.7</v>
      </c>
      <c r="J19" s="72">
        <v>87.499999999999986</v>
      </c>
      <c r="K19" s="67">
        <v>3.6</v>
      </c>
      <c r="L19" s="67">
        <v>3.2</v>
      </c>
      <c r="M19" s="73">
        <v>88.8888888888889</v>
      </c>
    </row>
    <row r="20" spans="1:13" ht="9.9499999999999993" customHeight="1" x14ac:dyDescent="0.2">
      <c r="A20" s="71" t="s">
        <v>146</v>
      </c>
      <c r="B20" s="67">
        <f t="shared" si="0"/>
        <v>8.3999999999999986</v>
      </c>
      <c r="C20" s="67">
        <v>8.2999999999999989</v>
      </c>
      <c r="D20" s="67">
        <v>98.80952380952381</v>
      </c>
      <c r="E20" s="67">
        <v>8.1999999999999993</v>
      </c>
      <c r="F20" s="67">
        <v>8.1</v>
      </c>
      <c r="G20" s="67">
        <v>98.780487804878049</v>
      </c>
      <c r="H20" s="67">
        <v>0.2</v>
      </c>
      <c r="I20" s="67">
        <v>0.2</v>
      </c>
      <c r="J20" s="72">
        <v>100</v>
      </c>
      <c r="K20" s="67">
        <v>2.4</v>
      </c>
      <c r="L20" s="67">
        <v>2.4</v>
      </c>
      <c r="M20" s="73">
        <v>100</v>
      </c>
    </row>
    <row r="21" spans="1:13" ht="9.9499999999999993" customHeight="1" x14ac:dyDescent="0.2">
      <c r="A21" s="71" t="s">
        <v>147</v>
      </c>
      <c r="B21" s="67">
        <f t="shared" si="0"/>
        <v>23.299999999999997</v>
      </c>
      <c r="C21" s="67">
        <v>23.6</v>
      </c>
      <c r="D21" s="67">
        <v>101.28755364806869</v>
      </c>
      <c r="E21" s="67">
        <v>22.4</v>
      </c>
      <c r="F21" s="67">
        <v>22.8</v>
      </c>
      <c r="G21" s="67">
        <v>101.78571428571431</v>
      </c>
      <c r="H21" s="67">
        <v>0.9</v>
      </c>
      <c r="I21" s="67">
        <v>0.8</v>
      </c>
      <c r="J21" s="72">
        <v>88.8888888888889</v>
      </c>
      <c r="K21" s="67">
        <v>3.9</v>
      </c>
      <c r="L21" s="67">
        <v>3.4</v>
      </c>
      <c r="M21" s="73">
        <v>87.179487179487182</v>
      </c>
    </row>
    <row r="22" spans="1:13" ht="9.9499999999999993" customHeight="1" x14ac:dyDescent="0.2">
      <c r="A22" s="71" t="s">
        <v>148</v>
      </c>
      <c r="B22" s="67">
        <f t="shared" si="0"/>
        <v>11.5</v>
      </c>
      <c r="C22" s="67">
        <v>11.4</v>
      </c>
      <c r="D22" s="67">
        <v>99.130434782608702</v>
      </c>
      <c r="E22" s="67">
        <v>11.1</v>
      </c>
      <c r="F22" s="67">
        <v>11</v>
      </c>
      <c r="G22" s="67">
        <v>99.099099099099092</v>
      </c>
      <c r="H22" s="67">
        <v>0.4</v>
      </c>
      <c r="I22" s="67">
        <v>0.4</v>
      </c>
      <c r="J22" s="72">
        <v>100</v>
      </c>
      <c r="K22" s="67">
        <v>3.5</v>
      </c>
      <c r="L22" s="67">
        <v>3.5</v>
      </c>
      <c r="M22" s="73">
        <v>100</v>
      </c>
    </row>
    <row r="23" spans="1:13" ht="9.9499999999999993" customHeight="1" x14ac:dyDescent="0.2">
      <c r="A23" s="71" t="s">
        <v>149</v>
      </c>
      <c r="B23" s="67">
        <f t="shared" si="0"/>
        <v>43.4</v>
      </c>
      <c r="C23" s="67">
        <v>43.2</v>
      </c>
      <c r="D23" s="67">
        <v>99.539170506912455</v>
      </c>
      <c r="E23" s="67">
        <v>41.3</v>
      </c>
      <c r="F23" s="67">
        <v>41.2</v>
      </c>
      <c r="G23" s="67">
        <v>99.757869249394687</v>
      </c>
      <c r="H23" s="67">
        <v>2.1</v>
      </c>
      <c r="I23" s="67">
        <v>2</v>
      </c>
      <c r="J23" s="72">
        <v>95.238095238095227</v>
      </c>
      <c r="K23" s="67">
        <v>4.8</v>
      </c>
      <c r="L23" s="67">
        <v>4.5999999999999996</v>
      </c>
      <c r="M23" s="73">
        <v>95.833333333333329</v>
      </c>
    </row>
    <row r="24" spans="1:13" ht="9.9499999999999993" customHeight="1" x14ac:dyDescent="0.2">
      <c r="A24" s="71" t="s">
        <v>150</v>
      </c>
      <c r="B24" s="67">
        <f t="shared" si="0"/>
        <v>30.2</v>
      </c>
      <c r="C24" s="67">
        <v>30.099999999999998</v>
      </c>
      <c r="D24" s="67">
        <v>99.668874172185426</v>
      </c>
      <c r="E24" s="67">
        <v>28.8</v>
      </c>
      <c r="F24" s="67">
        <v>28.7</v>
      </c>
      <c r="G24" s="67">
        <v>99.652777777777771</v>
      </c>
      <c r="H24" s="67">
        <v>1.4</v>
      </c>
      <c r="I24" s="67">
        <v>1.4</v>
      </c>
      <c r="J24" s="72">
        <v>100</v>
      </c>
      <c r="K24" s="67">
        <v>4.5999999999999996</v>
      </c>
      <c r="L24" s="67">
        <v>4.7</v>
      </c>
      <c r="M24" s="73">
        <v>102.17391304347827</v>
      </c>
    </row>
    <row r="25" spans="1:13" ht="9.9499999999999993" customHeight="1" x14ac:dyDescent="0.2">
      <c r="A25" s="71" t="s">
        <v>151</v>
      </c>
      <c r="B25" s="67">
        <f t="shared" si="0"/>
        <v>79.900000000000006</v>
      </c>
      <c r="C25" s="67">
        <v>79.800000000000011</v>
      </c>
      <c r="D25" s="67">
        <v>99.874843554443061</v>
      </c>
      <c r="E25" s="67">
        <v>75.900000000000006</v>
      </c>
      <c r="F25" s="67">
        <v>75.900000000000006</v>
      </c>
      <c r="G25" s="67">
        <v>100</v>
      </c>
      <c r="H25" s="67">
        <v>4</v>
      </c>
      <c r="I25" s="67">
        <v>3.9</v>
      </c>
      <c r="J25" s="72">
        <v>97.5</v>
      </c>
      <c r="K25" s="67">
        <v>5</v>
      </c>
      <c r="L25" s="67">
        <v>4.9000000000000004</v>
      </c>
      <c r="M25" s="73">
        <v>98.000000000000014</v>
      </c>
    </row>
    <row r="26" spans="1:13" ht="9.9499999999999993" customHeight="1" x14ac:dyDescent="0.2">
      <c r="A26" s="71" t="s">
        <v>152</v>
      </c>
      <c r="B26" s="67">
        <f t="shared" si="0"/>
        <v>6.8999999999999995</v>
      </c>
      <c r="C26" s="67">
        <v>6.8</v>
      </c>
      <c r="D26" s="67">
        <v>98.550724637681171</v>
      </c>
      <c r="E26" s="67">
        <v>6.8</v>
      </c>
      <c r="F26" s="67">
        <v>6.7</v>
      </c>
      <c r="G26" s="67">
        <v>98.529411764705884</v>
      </c>
      <c r="H26" s="67">
        <v>0.1</v>
      </c>
      <c r="I26" s="67">
        <v>0.1</v>
      </c>
      <c r="J26" s="72">
        <v>100</v>
      </c>
      <c r="K26" s="67">
        <v>1.4</v>
      </c>
      <c r="L26" s="67">
        <v>1.5</v>
      </c>
      <c r="M26" s="73">
        <v>107.14285714285714</v>
      </c>
    </row>
    <row r="27" spans="1:13" ht="9.9499999999999993" customHeight="1" x14ac:dyDescent="0.2">
      <c r="A27" s="71" t="s">
        <v>153</v>
      </c>
      <c r="B27" s="67">
        <f t="shared" si="0"/>
        <v>8</v>
      </c>
      <c r="C27" s="67">
        <v>7.9</v>
      </c>
      <c r="D27" s="67">
        <v>98.75</v>
      </c>
      <c r="E27" s="67">
        <v>7.6</v>
      </c>
      <c r="F27" s="67">
        <v>7.5</v>
      </c>
      <c r="G27" s="67">
        <v>98.684210526315795</v>
      </c>
      <c r="H27" s="67">
        <v>0.4</v>
      </c>
      <c r="I27" s="67">
        <v>0.4</v>
      </c>
      <c r="J27" s="72">
        <v>100</v>
      </c>
      <c r="K27" s="67">
        <v>5</v>
      </c>
      <c r="L27" s="67">
        <v>5.0999999999999996</v>
      </c>
      <c r="M27" s="73">
        <v>102</v>
      </c>
    </row>
    <row r="28" spans="1:13" ht="9.9499999999999993" customHeight="1" x14ac:dyDescent="0.2">
      <c r="A28" s="71" t="s">
        <v>154</v>
      </c>
      <c r="B28" s="67">
        <f t="shared" si="0"/>
        <v>25.6</v>
      </c>
      <c r="C28" s="67">
        <v>25.3</v>
      </c>
      <c r="D28" s="67">
        <v>98.828125</v>
      </c>
      <c r="E28" s="67">
        <v>24.8</v>
      </c>
      <c r="F28" s="67">
        <v>24.6</v>
      </c>
      <c r="G28" s="67">
        <v>99.193548387096769</v>
      </c>
      <c r="H28" s="67">
        <v>0.8</v>
      </c>
      <c r="I28" s="67">
        <v>0.7</v>
      </c>
      <c r="J28" s="72">
        <v>87.499999999999986</v>
      </c>
      <c r="K28" s="67">
        <v>3.1</v>
      </c>
      <c r="L28" s="67">
        <v>2.8</v>
      </c>
      <c r="M28" s="73">
        <v>90.322580645161281</v>
      </c>
    </row>
    <row r="29" spans="1:13" ht="9.9499999999999993" customHeight="1" x14ac:dyDescent="0.2">
      <c r="A29" s="71" t="s">
        <v>155</v>
      </c>
      <c r="B29" s="67">
        <f t="shared" si="0"/>
        <v>19.8</v>
      </c>
      <c r="C29" s="67">
        <v>19.7</v>
      </c>
      <c r="D29" s="67">
        <v>99.494949494949495</v>
      </c>
      <c r="E29" s="67">
        <v>19.5</v>
      </c>
      <c r="F29" s="67">
        <v>19.399999999999999</v>
      </c>
      <c r="G29" s="67">
        <v>99.487179487179475</v>
      </c>
      <c r="H29" s="67">
        <v>0.3</v>
      </c>
      <c r="I29" s="67">
        <v>0.3</v>
      </c>
      <c r="J29" s="72">
        <v>100</v>
      </c>
      <c r="K29" s="67">
        <v>1.5</v>
      </c>
      <c r="L29" s="67">
        <v>1.5</v>
      </c>
      <c r="M29" s="73">
        <v>100</v>
      </c>
    </row>
    <row r="30" spans="1:13" ht="9.9499999999999993" customHeight="1" x14ac:dyDescent="0.2">
      <c r="A30" s="71" t="s">
        <v>156</v>
      </c>
      <c r="B30" s="67">
        <f t="shared" si="0"/>
        <v>44.199999999999996</v>
      </c>
      <c r="C30" s="67">
        <v>43.900000000000006</v>
      </c>
      <c r="D30" s="67">
        <v>99.321266968325816</v>
      </c>
      <c r="E30" s="67">
        <v>42.4</v>
      </c>
      <c r="F30" s="67">
        <v>42.2</v>
      </c>
      <c r="G30" s="67">
        <v>99.528301886792462</v>
      </c>
      <c r="H30" s="67">
        <v>1.8</v>
      </c>
      <c r="I30" s="67">
        <v>1.7</v>
      </c>
      <c r="J30" s="72">
        <v>94.444444444444443</v>
      </c>
      <c r="K30" s="67">
        <v>4.0999999999999996</v>
      </c>
      <c r="L30" s="67">
        <v>3.9</v>
      </c>
      <c r="M30" s="73">
        <v>95.121951219512198</v>
      </c>
    </row>
    <row r="31" spans="1:13" ht="9.9499999999999993" customHeight="1" x14ac:dyDescent="0.2">
      <c r="A31" s="71" t="s">
        <v>157</v>
      </c>
      <c r="B31" s="67">
        <f t="shared" si="0"/>
        <v>20.5</v>
      </c>
      <c r="C31" s="67">
        <v>20.3</v>
      </c>
      <c r="D31" s="67">
        <v>99.024390243902445</v>
      </c>
      <c r="E31" s="67">
        <v>19.399999999999999</v>
      </c>
      <c r="F31" s="67">
        <v>19.3</v>
      </c>
      <c r="G31" s="67">
        <v>99.484536082474236</v>
      </c>
      <c r="H31" s="67">
        <v>1.1000000000000001</v>
      </c>
      <c r="I31" s="67">
        <v>1</v>
      </c>
      <c r="J31" s="72">
        <v>90.909090909090907</v>
      </c>
      <c r="K31" s="67">
        <v>5.4</v>
      </c>
      <c r="L31" s="67">
        <v>4.9000000000000004</v>
      </c>
      <c r="M31" s="73">
        <v>90.740740740740748</v>
      </c>
    </row>
    <row r="32" spans="1:13" ht="9.9499999999999993" customHeight="1" x14ac:dyDescent="0.2">
      <c r="A32" s="71" t="s">
        <v>158</v>
      </c>
      <c r="B32" s="67">
        <f t="shared" si="0"/>
        <v>15.799999999999999</v>
      </c>
      <c r="C32" s="67">
        <v>15.7</v>
      </c>
      <c r="D32" s="67">
        <v>99.367088607594951</v>
      </c>
      <c r="E32" s="67">
        <v>15.1</v>
      </c>
      <c r="F32" s="67">
        <v>15</v>
      </c>
      <c r="G32" s="67">
        <v>99.337748344370866</v>
      </c>
      <c r="H32" s="67">
        <v>0.7</v>
      </c>
      <c r="I32" s="67">
        <v>0.7</v>
      </c>
      <c r="J32" s="72">
        <v>100</v>
      </c>
      <c r="K32" s="67">
        <v>4.4000000000000004</v>
      </c>
      <c r="L32" s="67">
        <v>4.5</v>
      </c>
      <c r="M32" s="73">
        <v>102.27272727272727</v>
      </c>
    </row>
    <row r="33" spans="1:13" ht="9.9499999999999993" customHeight="1" x14ac:dyDescent="0.2">
      <c r="A33" s="71" t="s">
        <v>159</v>
      </c>
      <c r="B33" s="67">
        <f t="shared" si="0"/>
        <v>13.8</v>
      </c>
      <c r="C33" s="67">
        <v>13.6</v>
      </c>
      <c r="D33" s="67">
        <v>98.550724637681157</v>
      </c>
      <c r="E33" s="67">
        <v>13.4</v>
      </c>
      <c r="F33" s="67">
        <v>13.2</v>
      </c>
      <c r="G33" s="67">
        <v>98.507462686567166</v>
      </c>
      <c r="H33" s="67">
        <v>0.4</v>
      </c>
      <c r="I33" s="67">
        <v>0.4</v>
      </c>
      <c r="J33" s="72">
        <v>100</v>
      </c>
      <c r="K33" s="67">
        <v>2.9</v>
      </c>
      <c r="L33" s="67">
        <v>2.9</v>
      </c>
      <c r="M33" s="73">
        <v>100</v>
      </c>
    </row>
    <row r="34" spans="1:13" ht="9.9499999999999993" customHeight="1" x14ac:dyDescent="0.2">
      <c r="A34" s="71" t="s">
        <v>160</v>
      </c>
      <c r="B34" s="67">
        <f t="shared" si="0"/>
        <v>10</v>
      </c>
      <c r="C34" s="67">
        <v>9.9</v>
      </c>
      <c r="D34" s="67">
        <v>99</v>
      </c>
      <c r="E34" s="67">
        <v>9.6999999999999993</v>
      </c>
      <c r="F34" s="67">
        <v>9.6</v>
      </c>
      <c r="G34" s="67">
        <v>98.969072164948457</v>
      </c>
      <c r="H34" s="67">
        <v>0.3</v>
      </c>
      <c r="I34" s="67">
        <v>0.3</v>
      </c>
      <c r="J34" s="72">
        <v>100</v>
      </c>
      <c r="K34" s="67">
        <v>3</v>
      </c>
      <c r="L34" s="67">
        <v>3</v>
      </c>
      <c r="M34" s="73">
        <v>100</v>
      </c>
    </row>
    <row r="35" spans="1:13" ht="9.9499999999999993" customHeight="1" x14ac:dyDescent="0.2">
      <c r="A35" s="71" t="s">
        <v>161</v>
      </c>
      <c r="B35" s="67">
        <f t="shared" si="0"/>
        <v>158.70000000000002</v>
      </c>
      <c r="C35" s="67">
        <v>158.30000000000001</v>
      </c>
      <c r="D35" s="67">
        <v>99.747952110901068</v>
      </c>
      <c r="E35" s="67">
        <v>152.4</v>
      </c>
      <c r="F35" s="67">
        <v>152</v>
      </c>
      <c r="G35" s="67">
        <v>99.737532808398939</v>
      </c>
      <c r="H35" s="67">
        <v>6.3</v>
      </c>
      <c r="I35" s="67">
        <v>6.3</v>
      </c>
      <c r="J35" s="72">
        <v>100</v>
      </c>
      <c r="K35" s="67">
        <v>4</v>
      </c>
      <c r="L35" s="67">
        <v>4</v>
      </c>
      <c r="M35" s="73">
        <v>100</v>
      </c>
    </row>
    <row r="36" spans="1:13" ht="9.9499999999999993" customHeight="1" x14ac:dyDescent="0.2">
      <c r="A36" s="71" t="s">
        <v>162</v>
      </c>
      <c r="B36" s="67">
        <f t="shared" si="0"/>
        <v>7</v>
      </c>
      <c r="C36" s="67">
        <v>6.9</v>
      </c>
      <c r="D36" s="67">
        <v>98.571428571428584</v>
      </c>
      <c r="E36" s="67">
        <v>6.8</v>
      </c>
      <c r="F36" s="67">
        <v>6.7</v>
      </c>
      <c r="G36" s="67">
        <v>98.529411764705884</v>
      </c>
      <c r="H36" s="67">
        <v>0.2</v>
      </c>
      <c r="I36" s="67">
        <v>0.2</v>
      </c>
      <c r="J36" s="72">
        <v>100</v>
      </c>
      <c r="K36" s="67">
        <v>2.9</v>
      </c>
      <c r="L36" s="67">
        <v>2.9</v>
      </c>
      <c r="M36" s="73">
        <v>100</v>
      </c>
    </row>
    <row r="37" spans="1:13" ht="9.9499999999999993" customHeight="1" x14ac:dyDescent="0.2">
      <c r="A37" s="71" t="s">
        <v>163</v>
      </c>
      <c r="B37" s="67">
        <f t="shared" si="0"/>
        <v>30.7</v>
      </c>
      <c r="C37" s="67">
        <v>30.3</v>
      </c>
      <c r="D37" s="67">
        <v>98.697068403908787</v>
      </c>
      <c r="E37" s="67">
        <v>28.9</v>
      </c>
      <c r="F37" s="67">
        <v>28.7</v>
      </c>
      <c r="G37" s="67">
        <v>99.307958477508649</v>
      </c>
      <c r="H37" s="67">
        <v>1.8</v>
      </c>
      <c r="I37" s="67">
        <v>1.6</v>
      </c>
      <c r="J37" s="72">
        <v>88.8888888888889</v>
      </c>
      <c r="K37" s="67">
        <v>5.9</v>
      </c>
      <c r="L37" s="67">
        <v>5.3</v>
      </c>
      <c r="M37" s="73">
        <v>89.830508474576263</v>
      </c>
    </row>
    <row r="38" spans="1:13" ht="9.9499999999999993" customHeight="1" x14ac:dyDescent="0.2">
      <c r="A38" s="71" t="s">
        <v>164</v>
      </c>
      <c r="B38" s="67">
        <f t="shared" si="0"/>
        <v>14.1</v>
      </c>
      <c r="C38" s="67">
        <v>14</v>
      </c>
      <c r="D38" s="67">
        <v>99.290780141843967</v>
      </c>
      <c r="E38" s="67">
        <v>13.5</v>
      </c>
      <c r="F38" s="67">
        <v>13.4</v>
      </c>
      <c r="G38" s="67">
        <v>99.259259259259252</v>
      </c>
      <c r="H38" s="67">
        <v>0.6</v>
      </c>
      <c r="I38" s="67">
        <v>0.6</v>
      </c>
      <c r="J38" s="72">
        <v>100</v>
      </c>
      <c r="K38" s="67">
        <v>4.3</v>
      </c>
      <c r="L38" s="67">
        <v>4.3</v>
      </c>
      <c r="M38" s="73">
        <v>100</v>
      </c>
    </row>
    <row r="39" spans="1:13" ht="9.9499999999999993" customHeight="1" x14ac:dyDescent="0.2">
      <c r="A39" s="71" t="s">
        <v>165</v>
      </c>
      <c r="B39" s="67">
        <f t="shared" si="0"/>
        <v>12.5</v>
      </c>
      <c r="C39" s="67">
        <v>12.4</v>
      </c>
      <c r="D39" s="67">
        <v>99.2</v>
      </c>
      <c r="E39" s="67">
        <v>11.9</v>
      </c>
      <c r="F39" s="67">
        <v>11.8</v>
      </c>
      <c r="G39" s="67">
        <v>99.159663865546221</v>
      </c>
      <c r="H39" s="67">
        <v>0.6</v>
      </c>
      <c r="I39" s="67">
        <v>0.6</v>
      </c>
      <c r="J39" s="72">
        <v>100</v>
      </c>
      <c r="K39" s="67">
        <v>4.8</v>
      </c>
      <c r="L39" s="67">
        <v>4.8</v>
      </c>
      <c r="M39" s="73">
        <v>100</v>
      </c>
    </row>
    <row r="40" spans="1:13" ht="9.9499999999999993" customHeight="1" x14ac:dyDescent="0.2">
      <c r="A40" s="71" t="s">
        <v>166</v>
      </c>
      <c r="B40" s="67">
        <f t="shared" si="0"/>
        <v>16.100000000000001</v>
      </c>
      <c r="C40" s="67">
        <v>15.899999999999999</v>
      </c>
      <c r="D40" s="67">
        <v>98.757763975155271</v>
      </c>
      <c r="E40" s="67">
        <v>15.3</v>
      </c>
      <c r="F40" s="67">
        <v>15.2</v>
      </c>
      <c r="G40" s="67">
        <v>99.346405228758158</v>
      </c>
      <c r="H40" s="67">
        <v>0.8</v>
      </c>
      <c r="I40" s="67">
        <v>0.7</v>
      </c>
      <c r="J40" s="72">
        <v>87.499999999999986</v>
      </c>
      <c r="K40" s="67">
        <v>5</v>
      </c>
      <c r="L40" s="67">
        <v>4.4000000000000004</v>
      </c>
      <c r="M40" s="73">
        <v>88.000000000000014</v>
      </c>
    </row>
    <row r="41" spans="1:13" ht="9.9499999999999993" customHeight="1" x14ac:dyDescent="0.2">
      <c r="A41" s="71" t="s">
        <v>167</v>
      </c>
      <c r="B41" s="67">
        <f t="shared" si="0"/>
        <v>18.100000000000001</v>
      </c>
      <c r="C41" s="67">
        <v>17.899999999999999</v>
      </c>
      <c r="D41" s="67">
        <v>98.895027624309378</v>
      </c>
      <c r="E41" s="67">
        <v>17.100000000000001</v>
      </c>
      <c r="F41" s="67">
        <v>17</v>
      </c>
      <c r="G41" s="67">
        <v>99.415204678362571</v>
      </c>
      <c r="H41" s="67">
        <v>1</v>
      </c>
      <c r="I41" s="67">
        <v>0.9</v>
      </c>
      <c r="J41" s="72">
        <v>90</v>
      </c>
      <c r="K41" s="67">
        <v>5.5</v>
      </c>
      <c r="L41" s="67">
        <v>5</v>
      </c>
      <c r="M41" s="73">
        <v>90.909090909090907</v>
      </c>
    </row>
    <row r="42" spans="1:13" ht="9.9499999999999993" customHeight="1" x14ac:dyDescent="0.2">
      <c r="A42" s="71" t="s">
        <v>168</v>
      </c>
      <c r="B42" s="67">
        <f t="shared" si="0"/>
        <v>9.4</v>
      </c>
      <c r="C42" s="67">
        <v>9.2000000000000011</v>
      </c>
      <c r="D42" s="67">
        <v>97.872340425531917</v>
      </c>
      <c r="E42" s="67">
        <v>8.9</v>
      </c>
      <c r="F42" s="67">
        <v>8.8000000000000007</v>
      </c>
      <c r="G42" s="67">
        <v>98.876404494382029</v>
      </c>
      <c r="H42" s="67">
        <v>0.5</v>
      </c>
      <c r="I42" s="67">
        <v>0.4</v>
      </c>
      <c r="J42" s="72">
        <v>80</v>
      </c>
      <c r="K42" s="67">
        <v>5.3</v>
      </c>
      <c r="L42" s="67">
        <v>4.3</v>
      </c>
      <c r="M42" s="73">
        <v>81.132075471698116</v>
      </c>
    </row>
    <row r="43" spans="1:13" ht="9.9499999999999993" customHeight="1" x14ac:dyDescent="0.2">
      <c r="A43" s="71" t="s">
        <v>169</v>
      </c>
      <c r="B43" s="67">
        <f t="shared" si="0"/>
        <v>11.1</v>
      </c>
      <c r="C43" s="67">
        <v>10.9</v>
      </c>
      <c r="D43" s="67">
        <v>98.198198198198199</v>
      </c>
      <c r="E43" s="67">
        <v>10.5</v>
      </c>
      <c r="F43" s="67">
        <v>10.4</v>
      </c>
      <c r="G43" s="67">
        <v>99.047619047619051</v>
      </c>
      <c r="H43" s="67">
        <v>0.6</v>
      </c>
      <c r="I43" s="67">
        <v>0.5</v>
      </c>
      <c r="J43" s="72">
        <v>83.333333333333343</v>
      </c>
      <c r="K43" s="67">
        <v>5.4</v>
      </c>
      <c r="L43" s="67">
        <v>4.5999999999999996</v>
      </c>
      <c r="M43" s="73">
        <v>85.185185185185176</v>
      </c>
    </row>
    <row r="44" spans="1:13" ht="9.9499999999999993" customHeight="1" x14ac:dyDescent="0.2">
      <c r="A44" s="71" t="s">
        <v>170</v>
      </c>
      <c r="B44" s="67">
        <f t="shared" si="0"/>
        <v>18.7</v>
      </c>
      <c r="C44" s="67">
        <v>18.400000000000002</v>
      </c>
      <c r="D44" s="67">
        <v>98.395721925133699</v>
      </c>
      <c r="E44" s="67">
        <v>18.3</v>
      </c>
      <c r="F44" s="67">
        <v>18.100000000000001</v>
      </c>
      <c r="G44" s="67">
        <v>98.907103825136616</v>
      </c>
      <c r="H44" s="67">
        <v>0.4</v>
      </c>
      <c r="I44" s="67">
        <v>0.3</v>
      </c>
      <c r="J44" s="72">
        <v>74.999999999999986</v>
      </c>
      <c r="K44" s="67">
        <v>2.1</v>
      </c>
      <c r="L44" s="67">
        <v>1.6</v>
      </c>
      <c r="M44" s="73">
        <v>76.19047619047619</v>
      </c>
    </row>
    <row r="45" spans="1:13" ht="9.9499999999999993" customHeight="1" x14ac:dyDescent="0.2">
      <c r="A45" s="71" t="s">
        <v>171</v>
      </c>
      <c r="B45" s="67">
        <f t="shared" si="0"/>
        <v>6.8999999999999995</v>
      </c>
      <c r="C45" s="67">
        <v>6.8</v>
      </c>
      <c r="D45" s="67">
        <v>98.550724637681171</v>
      </c>
      <c r="E45" s="67">
        <v>6.6</v>
      </c>
      <c r="F45" s="67">
        <v>6.5</v>
      </c>
      <c r="G45" s="67">
        <v>98.484848484848484</v>
      </c>
      <c r="H45" s="67">
        <v>0.3</v>
      </c>
      <c r="I45" s="67">
        <v>0.3</v>
      </c>
      <c r="J45" s="72">
        <v>100</v>
      </c>
      <c r="K45" s="67">
        <v>4.3</v>
      </c>
      <c r="L45" s="67">
        <v>4.4000000000000004</v>
      </c>
      <c r="M45" s="73">
        <v>102.32558139534885</v>
      </c>
    </row>
    <row r="46" spans="1:13" ht="9.9499999999999993" customHeight="1" x14ac:dyDescent="0.2">
      <c r="A46" s="71" t="s">
        <v>172</v>
      </c>
      <c r="B46" s="67">
        <f t="shared" si="0"/>
        <v>9.7000000000000011</v>
      </c>
      <c r="C46" s="67">
        <v>9.5</v>
      </c>
      <c r="D46" s="67">
        <v>97.938144329896886</v>
      </c>
      <c r="E46" s="67">
        <v>9.3000000000000007</v>
      </c>
      <c r="F46" s="67">
        <v>9.1999999999999993</v>
      </c>
      <c r="G46" s="67">
        <v>98.924731182795682</v>
      </c>
      <c r="H46" s="67">
        <v>0.4</v>
      </c>
      <c r="I46" s="67">
        <v>0.3</v>
      </c>
      <c r="J46" s="72">
        <v>74.999999999999986</v>
      </c>
      <c r="K46" s="67">
        <v>4.0999999999999996</v>
      </c>
      <c r="L46" s="67">
        <v>3.2</v>
      </c>
      <c r="M46" s="73">
        <v>78.048780487804891</v>
      </c>
    </row>
    <row r="47" spans="1:13" ht="9.9499999999999993" customHeight="1" x14ac:dyDescent="0.2">
      <c r="A47" s="71" t="s">
        <v>173</v>
      </c>
      <c r="B47" s="67">
        <f t="shared" si="0"/>
        <v>36.299999999999997</v>
      </c>
      <c r="C47" s="67">
        <v>36.4</v>
      </c>
      <c r="D47" s="67">
        <v>100.27548209366392</v>
      </c>
      <c r="E47" s="67">
        <v>34.299999999999997</v>
      </c>
      <c r="F47" s="67">
        <v>34.4</v>
      </c>
      <c r="G47" s="67">
        <v>100.29154518950438</v>
      </c>
      <c r="H47" s="67">
        <v>2</v>
      </c>
      <c r="I47" s="67">
        <v>2</v>
      </c>
      <c r="J47" s="72">
        <v>100</v>
      </c>
      <c r="K47" s="67">
        <v>5.5</v>
      </c>
      <c r="L47" s="67">
        <v>5.5</v>
      </c>
      <c r="M47" s="73">
        <v>100</v>
      </c>
    </row>
    <row r="48" spans="1:13" ht="9.9499999999999993" customHeight="1" x14ac:dyDescent="0.2">
      <c r="A48" s="71" t="s">
        <v>174</v>
      </c>
      <c r="B48" s="67">
        <f t="shared" si="0"/>
        <v>10.6</v>
      </c>
      <c r="C48" s="67">
        <v>10.3</v>
      </c>
      <c r="D48" s="67">
        <v>97.169811320754732</v>
      </c>
      <c r="E48" s="67">
        <v>10</v>
      </c>
      <c r="F48" s="67">
        <v>9.8000000000000007</v>
      </c>
      <c r="G48" s="67">
        <v>98.000000000000014</v>
      </c>
      <c r="H48" s="67">
        <v>0.6</v>
      </c>
      <c r="I48" s="67">
        <v>0.5</v>
      </c>
      <c r="J48" s="72">
        <v>83.333333333333343</v>
      </c>
      <c r="K48" s="67">
        <v>5.7</v>
      </c>
      <c r="L48" s="67">
        <v>4.9000000000000004</v>
      </c>
      <c r="M48" s="73">
        <v>85.964912280701753</v>
      </c>
    </row>
    <row r="49" spans="1:21" ht="9.9499999999999993" customHeight="1" x14ac:dyDescent="0.2">
      <c r="A49" s="74" t="s">
        <v>175</v>
      </c>
      <c r="B49" s="67"/>
      <c r="C49" s="67"/>
      <c r="D49" s="67"/>
      <c r="E49" s="67"/>
      <c r="F49" s="67"/>
      <c r="G49" s="67"/>
      <c r="H49" s="67"/>
      <c r="I49" s="67"/>
      <c r="J49" s="72"/>
      <c r="K49" s="67"/>
      <c r="L49" s="67"/>
      <c r="M49" s="73"/>
    </row>
    <row r="50" spans="1:21" ht="9.9499999999999993" customHeight="1" x14ac:dyDescent="0.2">
      <c r="A50" s="71" t="s">
        <v>176</v>
      </c>
      <c r="B50" s="67">
        <f>E50+H50</f>
        <v>648</v>
      </c>
      <c r="C50" s="67">
        <v>645</v>
      </c>
      <c r="D50" s="67">
        <v>99.537037037037038</v>
      </c>
      <c r="E50" s="67">
        <v>626.6</v>
      </c>
      <c r="F50" s="67">
        <v>625.70000000000005</v>
      </c>
      <c r="G50" s="67">
        <v>99.856367698691344</v>
      </c>
      <c r="H50" s="67">
        <v>21.4</v>
      </c>
      <c r="I50" s="67">
        <v>19.3</v>
      </c>
      <c r="J50" s="72">
        <v>90.186915887850475</v>
      </c>
      <c r="K50" s="67">
        <v>3.3</v>
      </c>
      <c r="L50" s="67">
        <v>3</v>
      </c>
      <c r="M50" s="73">
        <v>90.909090909090921</v>
      </c>
    </row>
    <row r="51" spans="1:21" ht="9.9499999999999993" customHeight="1" x14ac:dyDescent="0.2">
      <c r="A51" s="71" t="s">
        <v>177</v>
      </c>
      <c r="B51" s="67">
        <f>E51+H51</f>
        <v>285.5</v>
      </c>
      <c r="C51" s="67">
        <v>282.5</v>
      </c>
      <c r="D51" s="67">
        <v>98.949211908931701</v>
      </c>
      <c r="E51" s="67">
        <v>275.10000000000002</v>
      </c>
      <c r="F51" s="67">
        <v>274.3</v>
      </c>
      <c r="G51" s="67">
        <v>99.709196655761531</v>
      </c>
      <c r="H51" s="67">
        <v>10.4</v>
      </c>
      <c r="I51" s="67">
        <v>8.1999999999999993</v>
      </c>
      <c r="J51" s="72">
        <v>78.84615384615384</v>
      </c>
      <c r="K51" s="67">
        <v>3.6</v>
      </c>
      <c r="L51" s="67">
        <v>2.9</v>
      </c>
      <c r="M51" s="73">
        <v>80.555555555555543</v>
      </c>
    </row>
    <row r="52" spans="1:21" ht="22.5" customHeight="1" x14ac:dyDescent="0.2">
      <c r="A52" s="120" t="s">
        <v>178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1:21" ht="12.6" customHeight="1" x14ac:dyDescent="0.2">
      <c r="A53" s="121" t="s">
        <v>179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</row>
    <row r="54" spans="1:21" ht="12.6" customHeight="1" x14ac:dyDescent="0.2">
      <c r="A54" s="121" t="s">
        <v>180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</row>
    <row r="55" spans="1:21" ht="42.6" customHeight="1" x14ac:dyDescent="0.2">
      <c r="A55" s="121" t="s">
        <v>181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</row>
    <row r="56" spans="1:21" ht="32.450000000000003" customHeight="1" x14ac:dyDescent="0.2">
      <c r="A56" s="121" t="s">
        <v>182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75"/>
      <c r="O56" s="75"/>
      <c r="P56" s="75"/>
      <c r="Q56" s="75"/>
      <c r="R56" s="75"/>
      <c r="S56" s="75"/>
      <c r="T56" s="75"/>
      <c r="U56" s="76"/>
    </row>
  </sheetData>
  <mergeCells count="11">
    <mergeCell ref="A1:L1"/>
    <mergeCell ref="A2:A3"/>
    <mergeCell ref="B2:D2"/>
    <mergeCell ref="E2:G2"/>
    <mergeCell ref="H2:J2"/>
    <mergeCell ref="K2:M2"/>
    <mergeCell ref="A52:M52"/>
    <mergeCell ref="A53:M53"/>
    <mergeCell ref="A54:M54"/>
    <mergeCell ref="A55:M55"/>
    <mergeCell ref="A56:M56"/>
  </mergeCells>
  <pageMargins left="0.24" right="0.24" top="0.17" bottom="0.17" header="0.18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A983-061D-46C7-BC7F-28300FD02F11}">
  <dimension ref="A1:H52"/>
  <sheetViews>
    <sheetView workbookViewId="0">
      <selection activeCell="K7" sqref="K7"/>
    </sheetView>
  </sheetViews>
  <sheetFormatPr defaultColWidth="9.140625" defaultRowHeight="12" x14ac:dyDescent="0.2"/>
  <cols>
    <col min="1" max="1" width="16.5703125" style="78" customWidth="1"/>
    <col min="2" max="5" width="13.5703125" style="90" customWidth="1"/>
    <col min="6" max="16384" width="9.140625" style="78"/>
  </cols>
  <sheetData>
    <row r="1" spans="1:5" s="77" customFormat="1" ht="23.45" customHeight="1" x14ac:dyDescent="0.25">
      <c r="A1" s="129" t="s">
        <v>183</v>
      </c>
      <c r="B1" s="129"/>
      <c r="C1" s="129"/>
      <c r="D1" s="129"/>
      <c r="E1" s="129"/>
    </row>
    <row r="2" spans="1:5" ht="11.25" customHeight="1" x14ac:dyDescent="0.2">
      <c r="A2" s="130" t="s">
        <v>184</v>
      </c>
      <c r="B2" s="131" t="s">
        <v>185</v>
      </c>
      <c r="C2" s="132"/>
      <c r="D2" s="135" t="s">
        <v>186</v>
      </c>
      <c r="E2" s="136"/>
    </row>
    <row r="3" spans="1:5" ht="34.5" customHeight="1" x14ac:dyDescent="0.2">
      <c r="A3" s="130"/>
      <c r="B3" s="133"/>
      <c r="C3" s="134"/>
      <c r="D3" s="137" t="s">
        <v>187</v>
      </c>
      <c r="E3" s="138"/>
    </row>
    <row r="4" spans="1:5" ht="12" customHeight="1" x14ac:dyDescent="0.2">
      <c r="A4" s="79"/>
      <c r="B4" s="80">
        <v>2016</v>
      </c>
      <c r="C4" s="80">
        <v>2017</v>
      </c>
      <c r="D4" s="80">
        <v>2016</v>
      </c>
      <c r="E4" s="80">
        <v>2017</v>
      </c>
    </row>
    <row r="5" spans="1:5" s="84" customFormat="1" ht="24" customHeight="1" x14ac:dyDescent="0.25">
      <c r="A5" s="81" t="s">
        <v>126</v>
      </c>
      <c r="B5" s="82" t="s">
        <v>188</v>
      </c>
      <c r="C5" s="82" t="s">
        <v>189</v>
      </c>
      <c r="D5" s="83" t="s">
        <v>190</v>
      </c>
      <c r="E5" s="83" t="s">
        <v>191</v>
      </c>
    </row>
    <row r="6" spans="1:5" ht="12" customHeight="1" x14ac:dyDescent="0.2">
      <c r="A6" s="85" t="s">
        <v>132</v>
      </c>
      <c r="B6" s="86">
        <v>19</v>
      </c>
      <c r="C6" s="86">
        <v>19.400000000000002</v>
      </c>
      <c r="D6" s="87">
        <v>17.8</v>
      </c>
      <c r="E6" s="87">
        <v>18.100000000000001</v>
      </c>
    </row>
    <row r="7" spans="1:5" ht="12" customHeight="1" x14ac:dyDescent="0.2">
      <c r="A7" s="85" t="s">
        <v>133</v>
      </c>
      <c r="B7" s="86">
        <v>37.200000000000003</v>
      </c>
      <c r="C7" s="86">
        <v>36.799999999999997</v>
      </c>
      <c r="D7" s="87">
        <v>32.1</v>
      </c>
      <c r="E7" s="87">
        <v>31.9</v>
      </c>
    </row>
    <row r="8" spans="1:5" ht="12" customHeight="1" x14ac:dyDescent="0.2">
      <c r="A8" s="88" t="s">
        <v>134</v>
      </c>
      <c r="B8" s="86">
        <v>16.899999999999999</v>
      </c>
      <c r="C8" s="86">
        <v>16.599999999999998</v>
      </c>
      <c r="D8" s="87">
        <v>13.9</v>
      </c>
      <c r="E8" s="87">
        <v>13.7</v>
      </c>
    </row>
    <row r="9" spans="1:5" ht="12" customHeight="1" x14ac:dyDescent="0.2">
      <c r="A9" s="85" t="s">
        <v>135</v>
      </c>
      <c r="B9" s="86">
        <v>16.5</v>
      </c>
      <c r="C9" s="86">
        <v>16.3</v>
      </c>
      <c r="D9" s="87">
        <v>14.1</v>
      </c>
      <c r="E9" s="87">
        <v>14</v>
      </c>
    </row>
    <row r="10" spans="1:5" ht="12" customHeight="1" x14ac:dyDescent="0.2">
      <c r="A10" s="85" t="s">
        <v>136</v>
      </c>
      <c r="B10" s="86">
        <v>14.9</v>
      </c>
      <c r="C10" s="86">
        <v>15.200000000000001</v>
      </c>
      <c r="D10" s="87">
        <v>13</v>
      </c>
      <c r="E10" s="87">
        <v>13.3</v>
      </c>
    </row>
    <row r="11" spans="1:5" ht="12" customHeight="1" x14ac:dyDescent="0.2">
      <c r="A11" s="85" t="s">
        <v>137</v>
      </c>
      <c r="B11" s="86">
        <v>10.3</v>
      </c>
      <c r="C11" s="86">
        <v>10.3</v>
      </c>
      <c r="D11" s="87">
        <v>9.3000000000000007</v>
      </c>
      <c r="E11" s="87">
        <v>9.3000000000000007</v>
      </c>
    </row>
    <row r="12" spans="1:5" ht="12" customHeight="1" x14ac:dyDescent="0.2">
      <c r="A12" s="88" t="s">
        <v>138</v>
      </c>
      <c r="B12" s="86">
        <v>122.4</v>
      </c>
      <c r="C12" s="86">
        <v>121.30000000000001</v>
      </c>
      <c r="D12" s="87">
        <v>105.8</v>
      </c>
      <c r="E12" s="87">
        <v>105.4</v>
      </c>
    </row>
    <row r="13" spans="1:5" ht="12" customHeight="1" x14ac:dyDescent="0.2">
      <c r="A13" s="85" t="s">
        <v>139</v>
      </c>
      <c r="B13" s="86">
        <v>11.700000000000001</v>
      </c>
      <c r="C13" s="86">
        <v>11.5</v>
      </c>
      <c r="D13" s="87">
        <v>10.3</v>
      </c>
      <c r="E13" s="87">
        <v>10.199999999999999</v>
      </c>
    </row>
    <row r="14" spans="1:5" ht="12" customHeight="1" x14ac:dyDescent="0.2">
      <c r="A14" s="85" t="s">
        <v>140</v>
      </c>
      <c r="B14" s="86">
        <v>30.5</v>
      </c>
      <c r="C14" s="86">
        <v>30.200000000000003</v>
      </c>
      <c r="D14" s="87">
        <v>24.9</v>
      </c>
      <c r="E14" s="87">
        <v>24.8</v>
      </c>
    </row>
    <row r="15" spans="1:5" s="90" customFormat="1" ht="12" customHeight="1" x14ac:dyDescent="0.2">
      <c r="A15" s="89" t="s">
        <v>141</v>
      </c>
      <c r="B15" s="86">
        <v>7</v>
      </c>
      <c r="C15" s="86">
        <v>6.8</v>
      </c>
      <c r="D15" s="87">
        <v>6.2</v>
      </c>
      <c r="E15" s="87">
        <v>6.1</v>
      </c>
    </row>
    <row r="16" spans="1:5" ht="12" customHeight="1" x14ac:dyDescent="0.2">
      <c r="A16" s="88" t="s">
        <v>142</v>
      </c>
      <c r="B16" s="86">
        <v>20.2</v>
      </c>
      <c r="C16" s="86">
        <v>20</v>
      </c>
      <c r="D16" s="87">
        <v>17.2</v>
      </c>
      <c r="E16" s="87">
        <v>17.100000000000001</v>
      </c>
    </row>
    <row r="17" spans="1:5" ht="12" customHeight="1" x14ac:dyDescent="0.2">
      <c r="A17" s="85" t="s">
        <v>143</v>
      </c>
      <c r="B17" s="86">
        <v>19.899999999999999</v>
      </c>
      <c r="C17" s="86">
        <v>19.5</v>
      </c>
      <c r="D17" s="87">
        <v>16</v>
      </c>
      <c r="E17" s="87">
        <v>15.8</v>
      </c>
    </row>
    <row r="18" spans="1:5" ht="12" customHeight="1" x14ac:dyDescent="0.2">
      <c r="A18" s="85" t="s">
        <v>144</v>
      </c>
      <c r="B18" s="86">
        <v>68.400000000000006</v>
      </c>
      <c r="C18" s="86">
        <v>67.599999999999994</v>
      </c>
      <c r="D18" s="87">
        <v>57.2</v>
      </c>
      <c r="E18" s="87">
        <v>56.9</v>
      </c>
    </row>
    <row r="19" spans="1:5" ht="12" customHeight="1" x14ac:dyDescent="0.2">
      <c r="A19" s="85" t="s">
        <v>145</v>
      </c>
      <c r="B19" s="86">
        <v>23.2</v>
      </c>
      <c r="C19" s="86">
        <v>22.900000000000002</v>
      </c>
      <c r="D19" s="87">
        <v>21.5</v>
      </c>
      <c r="E19" s="87">
        <v>21.3</v>
      </c>
    </row>
    <row r="20" spans="1:5" ht="12" customHeight="1" x14ac:dyDescent="0.2">
      <c r="A20" s="85" t="s">
        <v>146</v>
      </c>
      <c r="B20" s="86">
        <v>10.199999999999999</v>
      </c>
      <c r="C20" s="86">
        <v>10</v>
      </c>
      <c r="D20" s="87">
        <v>8.1999999999999993</v>
      </c>
      <c r="E20" s="87">
        <v>8.1</v>
      </c>
    </row>
    <row r="21" spans="1:5" ht="12" customHeight="1" x14ac:dyDescent="0.2">
      <c r="A21" s="85" t="s">
        <v>147</v>
      </c>
      <c r="B21" s="86">
        <v>25.9</v>
      </c>
      <c r="C21" s="86">
        <v>26.2</v>
      </c>
      <c r="D21" s="87">
        <v>22.4</v>
      </c>
      <c r="E21" s="87">
        <v>22.8</v>
      </c>
    </row>
    <row r="22" spans="1:5" ht="12" customHeight="1" x14ac:dyDescent="0.2">
      <c r="A22" s="85" t="s">
        <v>148</v>
      </c>
      <c r="B22" s="86">
        <v>13.3</v>
      </c>
      <c r="C22" s="86">
        <v>13.1</v>
      </c>
      <c r="D22" s="87">
        <v>11.1</v>
      </c>
      <c r="E22" s="87">
        <v>11</v>
      </c>
    </row>
    <row r="23" spans="1:5" s="90" customFormat="1" ht="12" customHeight="1" x14ac:dyDescent="0.2">
      <c r="A23" s="89" t="s">
        <v>149</v>
      </c>
      <c r="B23" s="86">
        <v>51.199999999999996</v>
      </c>
      <c r="C23" s="86">
        <v>50.7</v>
      </c>
      <c r="D23" s="87">
        <v>41.3</v>
      </c>
      <c r="E23" s="87">
        <v>41.2</v>
      </c>
    </row>
    <row r="24" spans="1:5" ht="12" customHeight="1" x14ac:dyDescent="0.2">
      <c r="A24" s="85" t="s">
        <v>150</v>
      </c>
      <c r="B24" s="86">
        <v>35.299999999999997</v>
      </c>
      <c r="C24" s="86">
        <v>34.9</v>
      </c>
      <c r="D24" s="87">
        <v>28.8</v>
      </c>
      <c r="E24" s="87">
        <v>28.7</v>
      </c>
    </row>
    <row r="25" spans="1:5" ht="12" customHeight="1" x14ac:dyDescent="0.2">
      <c r="A25" s="85" t="s">
        <v>151</v>
      </c>
      <c r="B25" s="86">
        <v>94.4</v>
      </c>
      <c r="C25" s="86">
        <v>94.2</v>
      </c>
      <c r="D25" s="87">
        <v>75.900000000000006</v>
      </c>
      <c r="E25" s="87">
        <v>75.900000000000006</v>
      </c>
    </row>
    <row r="26" spans="1:5" ht="12" customHeight="1" x14ac:dyDescent="0.2">
      <c r="A26" s="85" t="s">
        <v>152</v>
      </c>
      <c r="B26" s="86">
        <v>8</v>
      </c>
      <c r="C26" s="86">
        <v>7.9</v>
      </c>
      <c r="D26" s="87">
        <v>6.8</v>
      </c>
      <c r="E26" s="87">
        <v>6.7</v>
      </c>
    </row>
    <row r="27" spans="1:5" ht="12" customHeight="1" x14ac:dyDescent="0.2">
      <c r="A27" s="85" t="s">
        <v>153</v>
      </c>
      <c r="B27" s="86">
        <v>9.1999999999999993</v>
      </c>
      <c r="C27" s="86">
        <v>9</v>
      </c>
      <c r="D27" s="87">
        <v>7.6</v>
      </c>
      <c r="E27" s="87">
        <v>7.5</v>
      </c>
    </row>
    <row r="28" spans="1:5" ht="12" customHeight="1" x14ac:dyDescent="0.2">
      <c r="A28" s="85" t="s">
        <v>154</v>
      </c>
      <c r="B28" s="86">
        <v>30.5</v>
      </c>
      <c r="C28" s="86">
        <v>30.1</v>
      </c>
      <c r="D28" s="87">
        <v>24.8</v>
      </c>
      <c r="E28" s="87">
        <v>24.6</v>
      </c>
    </row>
    <row r="29" spans="1:5" ht="12" customHeight="1" x14ac:dyDescent="0.2">
      <c r="A29" s="85" t="s">
        <v>155</v>
      </c>
      <c r="B29" s="86">
        <v>23.5</v>
      </c>
      <c r="C29" s="86">
        <v>23.2</v>
      </c>
      <c r="D29" s="87">
        <v>19.5</v>
      </c>
      <c r="E29" s="87">
        <v>19.399999999999999</v>
      </c>
    </row>
    <row r="30" spans="1:5" ht="12" customHeight="1" x14ac:dyDescent="0.2">
      <c r="A30" s="85" t="s">
        <v>156</v>
      </c>
      <c r="B30" s="86">
        <v>51.7</v>
      </c>
      <c r="C30" s="86">
        <v>51.1</v>
      </c>
      <c r="D30" s="87">
        <v>42.4</v>
      </c>
      <c r="E30" s="87">
        <v>42.2</v>
      </c>
    </row>
    <row r="31" spans="1:5" ht="12" customHeight="1" x14ac:dyDescent="0.2">
      <c r="A31" s="85" t="s">
        <v>157</v>
      </c>
      <c r="B31" s="86">
        <v>23.799999999999997</v>
      </c>
      <c r="C31" s="86">
        <v>23.5</v>
      </c>
      <c r="D31" s="87">
        <v>19.399999999999999</v>
      </c>
      <c r="E31" s="87">
        <v>19.3</v>
      </c>
    </row>
    <row r="32" spans="1:5" ht="12" customHeight="1" x14ac:dyDescent="0.2">
      <c r="A32" s="85" t="s">
        <v>158</v>
      </c>
      <c r="B32" s="86">
        <v>18.5</v>
      </c>
      <c r="C32" s="86">
        <v>18.3</v>
      </c>
      <c r="D32" s="87">
        <v>15.1</v>
      </c>
      <c r="E32" s="87">
        <v>15</v>
      </c>
    </row>
    <row r="33" spans="1:5" ht="12" customHeight="1" x14ac:dyDescent="0.2">
      <c r="A33" s="85" t="s">
        <v>159</v>
      </c>
      <c r="B33" s="86">
        <v>16.5</v>
      </c>
      <c r="C33" s="86">
        <v>16.2</v>
      </c>
      <c r="D33" s="87">
        <v>13.4</v>
      </c>
      <c r="E33" s="87">
        <v>13.2</v>
      </c>
    </row>
    <row r="34" spans="1:5" ht="12" customHeight="1" x14ac:dyDescent="0.2">
      <c r="A34" s="85" t="s">
        <v>160</v>
      </c>
      <c r="B34" s="86">
        <v>11.5</v>
      </c>
      <c r="C34" s="86">
        <v>11.299999999999999</v>
      </c>
      <c r="D34" s="87">
        <v>9.6999999999999993</v>
      </c>
      <c r="E34" s="87">
        <v>9.6</v>
      </c>
    </row>
    <row r="35" spans="1:5" ht="12" customHeight="1" x14ac:dyDescent="0.2">
      <c r="A35" s="85" t="s">
        <v>161</v>
      </c>
      <c r="B35" s="86">
        <v>182.9</v>
      </c>
      <c r="C35" s="86">
        <v>182.4</v>
      </c>
      <c r="D35" s="87">
        <v>152.4</v>
      </c>
      <c r="E35" s="87">
        <v>152</v>
      </c>
    </row>
    <row r="36" spans="1:5" ht="12" customHeight="1" x14ac:dyDescent="0.2">
      <c r="A36" s="85" t="s">
        <v>162</v>
      </c>
      <c r="B36" s="86">
        <v>8.1</v>
      </c>
      <c r="C36" s="86">
        <v>7.9</v>
      </c>
      <c r="D36" s="87">
        <v>6.8</v>
      </c>
      <c r="E36" s="87">
        <v>6.7</v>
      </c>
    </row>
    <row r="37" spans="1:5" ht="12" customHeight="1" x14ac:dyDescent="0.2">
      <c r="A37" s="85" t="s">
        <v>163</v>
      </c>
      <c r="B37" s="86">
        <v>34.5</v>
      </c>
      <c r="C37" s="86">
        <v>34.1</v>
      </c>
      <c r="D37" s="87">
        <v>28.9</v>
      </c>
      <c r="E37" s="87">
        <v>28.7</v>
      </c>
    </row>
    <row r="38" spans="1:5" ht="12" customHeight="1" x14ac:dyDescent="0.2">
      <c r="A38" s="85" t="s">
        <v>164</v>
      </c>
      <c r="B38" s="86">
        <v>17.600000000000001</v>
      </c>
      <c r="C38" s="86">
        <v>17.3</v>
      </c>
      <c r="D38" s="87">
        <v>13.5</v>
      </c>
      <c r="E38" s="87">
        <v>13.4</v>
      </c>
    </row>
    <row r="39" spans="1:5" ht="12" customHeight="1" x14ac:dyDescent="0.2">
      <c r="A39" s="88" t="s">
        <v>165</v>
      </c>
      <c r="B39" s="86">
        <v>13.8</v>
      </c>
      <c r="C39" s="86">
        <v>13.600000000000001</v>
      </c>
      <c r="D39" s="87">
        <v>11.9</v>
      </c>
      <c r="E39" s="87">
        <v>11.8</v>
      </c>
    </row>
    <row r="40" spans="1:5" ht="12" customHeight="1" x14ac:dyDescent="0.2">
      <c r="A40" s="88" t="s">
        <v>166</v>
      </c>
      <c r="B40" s="86">
        <v>17.8</v>
      </c>
      <c r="C40" s="86">
        <v>17.599999999999998</v>
      </c>
      <c r="D40" s="87">
        <v>15.3</v>
      </c>
      <c r="E40" s="87">
        <v>15.2</v>
      </c>
    </row>
    <row r="41" spans="1:5" ht="12" customHeight="1" x14ac:dyDescent="0.2">
      <c r="A41" s="85" t="s">
        <v>167</v>
      </c>
      <c r="B41" s="86">
        <v>20.100000000000001</v>
      </c>
      <c r="C41" s="86">
        <v>19.899999999999999</v>
      </c>
      <c r="D41" s="87">
        <v>17.100000000000001</v>
      </c>
      <c r="E41" s="87">
        <v>17</v>
      </c>
    </row>
    <row r="42" spans="1:5" ht="12" customHeight="1" x14ac:dyDescent="0.2">
      <c r="A42" s="85" t="s">
        <v>168</v>
      </c>
      <c r="B42" s="86">
        <v>11.7</v>
      </c>
      <c r="C42" s="86">
        <v>11.5</v>
      </c>
      <c r="D42" s="87">
        <v>8.9</v>
      </c>
      <c r="E42" s="87">
        <v>8.8000000000000007</v>
      </c>
    </row>
    <row r="43" spans="1:5" ht="12" customHeight="1" x14ac:dyDescent="0.2">
      <c r="A43" s="85" t="s">
        <v>169</v>
      </c>
      <c r="B43" s="86">
        <v>12.9</v>
      </c>
      <c r="C43" s="86">
        <v>12.7</v>
      </c>
      <c r="D43" s="87">
        <v>10.5</v>
      </c>
      <c r="E43" s="87">
        <v>10.4</v>
      </c>
    </row>
    <row r="44" spans="1:5" ht="12" customHeight="1" x14ac:dyDescent="0.2">
      <c r="A44" s="85" t="s">
        <v>170</v>
      </c>
      <c r="B44" s="86">
        <v>20.3</v>
      </c>
      <c r="C44" s="86">
        <v>20</v>
      </c>
      <c r="D44" s="87">
        <v>18.3</v>
      </c>
      <c r="E44" s="87">
        <v>18.100000000000001</v>
      </c>
    </row>
    <row r="45" spans="1:5" ht="12" customHeight="1" x14ac:dyDescent="0.2">
      <c r="A45" s="85" t="s">
        <v>171</v>
      </c>
      <c r="B45" s="86">
        <v>8</v>
      </c>
      <c r="C45" s="86">
        <v>7.8</v>
      </c>
      <c r="D45" s="87">
        <v>6.6</v>
      </c>
      <c r="E45" s="87">
        <v>6.5</v>
      </c>
    </row>
    <row r="46" spans="1:5" ht="12" customHeight="1" x14ac:dyDescent="0.2">
      <c r="A46" s="85" t="s">
        <v>172</v>
      </c>
      <c r="B46" s="86">
        <v>11.100000000000001</v>
      </c>
      <c r="C46" s="86">
        <v>10.899999999999999</v>
      </c>
      <c r="D46" s="87">
        <v>9.3000000000000007</v>
      </c>
      <c r="E46" s="87">
        <v>9.1999999999999993</v>
      </c>
    </row>
    <row r="47" spans="1:5" ht="12" customHeight="1" x14ac:dyDescent="0.2">
      <c r="A47" s="85" t="s">
        <v>173</v>
      </c>
      <c r="B47" s="86">
        <v>43.5</v>
      </c>
      <c r="C47" s="86">
        <v>43.599999999999994</v>
      </c>
      <c r="D47" s="87">
        <v>34.299999999999997</v>
      </c>
      <c r="E47" s="87">
        <v>34.4</v>
      </c>
    </row>
    <row r="48" spans="1:5" ht="12" customHeight="1" x14ac:dyDescent="0.2">
      <c r="A48" s="85" t="s">
        <v>174</v>
      </c>
      <c r="B48" s="86">
        <v>12.7</v>
      </c>
      <c r="C48" s="86">
        <v>12.4</v>
      </c>
      <c r="D48" s="87">
        <v>10</v>
      </c>
      <c r="E48" s="87">
        <v>9.8000000000000007</v>
      </c>
    </row>
    <row r="49" spans="1:8" ht="12" customHeight="1" x14ac:dyDescent="0.2">
      <c r="A49" s="88" t="s">
        <v>176</v>
      </c>
      <c r="B49" s="86">
        <v>745.5</v>
      </c>
      <c r="C49" s="86">
        <v>738.80000000000007</v>
      </c>
      <c r="D49" s="87">
        <v>626.6</v>
      </c>
      <c r="E49" s="87">
        <v>625.70000000000005</v>
      </c>
    </row>
    <row r="50" spans="1:8" ht="12" customHeight="1" x14ac:dyDescent="0.2">
      <c r="A50" s="88" t="s">
        <v>177</v>
      </c>
      <c r="B50" s="86">
        <v>350.40000000000003</v>
      </c>
      <c r="C50" s="86">
        <v>345.6</v>
      </c>
      <c r="D50" s="87">
        <v>275.10000000000002</v>
      </c>
      <c r="E50" s="87">
        <v>274.3</v>
      </c>
    </row>
    <row r="51" spans="1:8" ht="26.1" customHeight="1" x14ac:dyDescent="0.2">
      <c r="A51" s="139" t="s">
        <v>192</v>
      </c>
      <c r="B51" s="140"/>
      <c r="C51" s="140"/>
      <c r="D51" s="140"/>
      <c r="E51" s="140"/>
    </row>
    <row r="52" spans="1:8" s="90" customFormat="1" ht="48.6" customHeight="1" x14ac:dyDescent="0.2">
      <c r="A52" s="128" t="s">
        <v>193</v>
      </c>
      <c r="B52" s="128"/>
      <c r="C52" s="128"/>
      <c r="D52" s="128"/>
      <c r="E52" s="128"/>
      <c r="F52" s="91"/>
      <c r="G52" s="91"/>
      <c r="H52" s="92"/>
    </row>
  </sheetData>
  <mergeCells count="7">
    <mergeCell ref="A52:E52"/>
    <mergeCell ref="A1:E1"/>
    <mergeCell ref="A2:A3"/>
    <mergeCell ref="B2:C3"/>
    <mergeCell ref="D2:E2"/>
    <mergeCell ref="D3:E3"/>
    <mergeCell ref="A51:E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РФ</vt:lpstr>
      <vt:lpstr>РТ</vt:lpstr>
      <vt:lpstr>Модель</vt:lpstr>
      <vt:lpstr>Насел 2019</vt:lpstr>
      <vt:lpstr>Насел 19-36</vt:lpstr>
      <vt:lpstr>Насел 2018</vt:lpstr>
      <vt:lpstr>Рабочая сила</vt:lpstr>
      <vt:lpstr>Трудовые ресурсы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Галочкина</dc:creator>
  <cp:lastModifiedBy>Вера Галочкина</cp:lastModifiedBy>
  <cp:lastPrinted>2019-09-20T12:59:52Z</cp:lastPrinted>
  <dcterms:created xsi:type="dcterms:W3CDTF">2019-09-17T07:27:40Z</dcterms:created>
  <dcterms:modified xsi:type="dcterms:W3CDTF">2019-11-05T12:24:12Z</dcterms:modified>
</cp:coreProperties>
</file>