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VERA\ВЕРА\Модели\"/>
    </mc:Choice>
  </mc:AlternateContent>
  <xr:revisionPtr revIDLastSave="0" documentId="8_{19BEFACB-3314-45BE-9A95-C7FA6FA61B19}" xr6:coauthVersionLast="45" xr6:coauthVersionMax="45" xr10:uidLastSave="{00000000-0000-0000-0000-000000000000}"/>
  <bookViews>
    <workbookView xWindow="-120" yWindow="-120" windowWidth="29040" windowHeight="15840" xr2:uid="{1FE7D0AB-3CEE-402F-A693-5DB1E6C6E755}"/>
  </bookViews>
  <sheets>
    <sheet name="Модель (17.02.2020)" sheetId="1" r:id="rId1"/>
  </sheets>
  <externalReferences>
    <externalReference r:id="rId2"/>
  </externalReferences>
  <definedNames>
    <definedName name="_xlnm.Print_Area" localSheetId="0">'Модель (17.02.2020)'!$A$1:$L$13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 s="1"/>
  <c r="J6" i="1" s="1"/>
  <c r="E4" i="1"/>
  <c r="E9" i="1" s="1"/>
  <c r="D4" i="1"/>
  <c r="C4" i="1"/>
  <c r="C9" i="1" s="1"/>
  <c r="C12" i="1" s="1"/>
  <c r="C15" i="1" s="1"/>
  <c r="C18" i="1" s="1"/>
  <c r="C21" i="1" s="1"/>
  <c r="C24" i="1" s="1"/>
  <c r="C27" i="1" s="1"/>
  <c r="E12" i="1" l="1"/>
  <c r="E15" i="1" s="1"/>
  <c r="E18" i="1" s="1"/>
  <c r="E21" i="1" s="1"/>
  <c r="E24" i="1" s="1"/>
  <c r="E27" i="1" s="1"/>
  <c r="D9" i="1"/>
  <c r="H5" i="1"/>
  <c r="H9" i="1" s="1"/>
  <c r="H12" i="1" s="1"/>
  <c r="H15" i="1" s="1"/>
  <c r="H18" i="1" s="1"/>
  <c r="H21" i="1" s="1"/>
  <c r="H24" i="1" s="1"/>
  <c r="H27" i="1" s="1"/>
  <c r="G9" i="1"/>
  <c r="G12" i="1" s="1"/>
  <c r="G15" i="1" s="1"/>
  <c r="G18" i="1" s="1"/>
  <c r="G21" i="1" s="1"/>
  <c r="G24" i="1" s="1"/>
  <c r="G27" i="1" s="1"/>
  <c r="L6" i="1" l="1"/>
  <c r="B9" i="1" s="1"/>
  <c r="J9" i="1" s="1"/>
  <c r="L10" i="1" l="1"/>
  <c r="B12" i="1" s="1"/>
  <c r="J12" i="1" s="1"/>
  <c r="D12" i="1"/>
  <c r="K10" i="1"/>
  <c r="K13" i="1" s="1"/>
  <c r="L13" i="1" l="1"/>
  <c r="B15" i="1" s="1"/>
  <c r="J15" i="1" s="1"/>
  <c r="K16" i="1" s="1"/>
  <c r="D15" i="1"/>
  <c r="L16" i="1" l="1"/>
  <c r="B18" i="1" s="1"/>
  <c r="J18" i="1" s="1"/>
  <c r="D18" i="1"/>
  <c r="D21" i="1" l="1"/>
  <c r="L19" i="1"/>
  <c r="B21" i="1" s="1"/>
  <c r="J21" i="1" s="1"/>
  <c r="K19" i="1"/>
  <c r="K22" i="1" l="1"/>
  <c r="L22" i="1"/>
  <c r="B24" i="1" s="1"/>
  <c r="J24" i="1" s="1"/>
  <c r="D24" i="1"/>
  <c r="K25" i="1" l="1"/>
  <c r="L25" i="1"/>
  <c r="B27" i="1" s="1"/>
  <c r="J27" i="1" s="1"/>
  <c r="L28" i="1" s="1"/>
  <c r="D27" i="1"/>
  <c r="K28" i="1" l="1"/>
</calcChain>
</file>

<file path=xl/sharedStrings.xml><?xml version="1.0" encoding="utf-8"?>
<sst xmlns="http://schemas.openxmlformats.org/spreadsheetml/2006/main" count="38" uniqueCount="25">
  <si>
    <t xml:space="preserve">Модель влияния повышения заработной платы для отдельных категорий работающих на среднюю заработную плату
 в экономике Республики Татарстан </t>
  </si>
  <si>
    <t>Средняя заработная плата в экономике Республики Татарстан, рублей в месяц</t>
  </si>
  <si>
    <t>Численность работников организаций с учетом малых предприятий, человек</t>
  </si>
  <si>
    <t>Средняя заработная плата в бюджетной сфере, рублей в месяц</t>
  </si>
  <si>
    <t>Численность работников организаций в бюджетной сфере, человек</t>
  </si>
  <si>
    <t>Изменение средней заработной платы во внебюджетной сфере, рублей на одного работника в месяц</t>
  </si>
  <si>
    <t>Средняя заработная плата во внебюджетной сфере с учетом повышения, рублей в месяц</t>
  </si>
  <si>
    <t>Дополнительный НДФЛ от повышения заработной платы во внебюджетной сфере, тыс. рублей в год</t>
  </si>
  <si>
    <t>Средняя заработная плата работников бюджетной сферы с учетом повышения, рублей на одного работника в месяц</t>
  </si>
  <si>
    <t>Дополнительная потребность в денежных средствах из бюджета РТ для повышения заработной платы работникам бюджетной сферы, тыс. рублей в год</t>
  </si>
  <si>
    <t>Средняя заработная плата в экономике Республики Татарстан с учетом повышения, рублей</t>
  </si>
  <si>
    <t>Вариант 1 (средняя заработная плата во внебюджетном секторе повышается на 1000 рублей, НДФЛ от повышения направляется на повышение заработной платы работникам бюджетной сферы)</t>
  </si>
  <si>
    <t>Исходные данные</t>
  </si>
  <si>
    <t>Промежуточные расчетные данные</t>
  </si>
  <si>
    <t>Результат моделирования</t>
  </si>
  <si>
    <t>Вариант 2 (средняя заработная плата работникам бюджетной сферы доводится до средней заработной платы в Республике Татарстан)</t>
  </si>
  <si>
    <t xml:space="preserve"> первая итерация</t>
  </si>
  <si>
    <t>вторая итерация</t>
  </si>
  <si>
    <t>третья итерация</t>
  </si>
  <si>
    <t>четвертая итерация</t>
  </si>
  <si>
    <t>Расчет моделирования</t>
  </si>
  <si>
    <t>пятая итерация</t>
  </si>
  <si>
    <t>шестая итерация</t>
  </si>
  <si>
    <t>седьмая итерация</t>
  </si>
  <si>
    <t>Численность работников внебюджетной сферы,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</si>
</sst>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2" borderId="0" xfId="1"/>
    <xf numFmtId="3" fontId="1" fillId="2" borderId="2" xfId="1" applyNumberFormat="1" applyBorder="1"/>
    <xf numFmtId="0" fontId="1" fillId="2" borderId="2" xfId="1" applyBorder="1"/>
    <xf numFmtId="0" fontId="0" fillId="0" borderId="2" xfId="0" applyBorder="1" applyAlignment="1">
      <alignment wrapText="1"/>
    </xf>
    <xf numFmtId="3" fontId="0" fillId="0" borderId="2" xfId="0" applyNumberFormat="1" applyBorder="1"/>
    <xf numFmtId="1" fontId="2" fillId="0" borderId="2" xfId="0" applyNumberFormat="1" applyFont="1" applyBorder="1"/>
    <xf numFmtId="0" fontId="2" fillId="0" borderId="2" xfId="0" applyFont="1" applyBorder="1"/>
    <xf numFmtId="3" fontId="2" fillId="0" borderId="2" xfId="0" applyNumberFormat="1" applyFont="1" applyBorder="1"/>
    <xf numFmtId="0" fontId="0" fillId="4" borderId="2" xfId="0" applyFill="1" applyBorder="1"/>
    <xf numFmtId="3" fontId="2" fillId="4" borderId="2" xfId="0" applyNumberFormat="1" applyFont="1" applyFill="1" applyBorder="1"/>
    <xf numFmtId="0" fontId="2" fillId="4" borderId="2" xfId="0" applyFont="1" applyFill="1" applyBorder="1"/>
    <xf numFmtId="164" fontId="0" fillId="0" borderId="0" xfId="0" applyNumberFormat="1"/>
    <xf numFmtId="3" fontId="0" fillId="0" borderId="0" xfId="0" applyNumberFormat="1"/>
  </cellXfs>
  <cellStyles count="2">
    <cellStyle name="Обычный" xfId="0" builtinId="0"/>
    <cellStyle name="Хороший 2" xfId="1" xr:uid="{CBB9D9B1-D671-4C84-88DB-B8FB2FE1D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76;&#1077;&#1083;&#1100;%20&#1074;&#1083;&#1080;&#1103;&#1085;&#1080;&#1103;%20&#1087;&#1086;&#1074;&#1099;&#1096;&#1077;&#1085;&#1080;&#1103;%20&#1079;&#1072;&#1088;&#1072;&#1073;&#1086;&#1090;&#1085;&#1086;&#1081;%20&#1087;&#1083;&#1072;&#1090;&#1099;%20&#1074;&#1086;%20&#1074;&#1085;&#1077;&#1073;&#1102;&#1076;&#1078;&#1077;&#1090;&#1085;&#1086;&#1081;%20&#1089;&#1092;&#1077;&#1088;&#1077;%20&#1085;&#1072;%20&#1089;&#1088;&#1077;&#1076;&#1085;&#1102;&#1102;%20&#1079;&#1072;&#1088;&#1087;&#1083;&#1072;&#1090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Vera)"/>
      <sheetName val="Модель (Vera) (17.02.2020)"/>
      <sheetName val="Модель (Lara)"/>
      <sheetName val="СВОД от Лены"/>
      <sheetName val="Модель (для Димы)"/>
      <sheetName val="Модель (как у Димы)"/>
      <sheetName val="Зарплата и Численность"/>
      <sheetName val="Зарплата по категориям"/>
      <sheetName val="янв-ноя"/>
    </sheetNames>
    <sheetDataSet>
      <sheetData sheetId="0"/>
      <sheetData sheetId="1"/>
      <sheetData sheetId="2"/>
      <sheetData sheetId="3"/>
      <sheetData sheetId="4">
        <row r="5">
          <cell r="B5">
            <v>405862</v>
          </cell>
          <cell r="C5">
            <v>35724.69</v>
          </cell>
        </row>
      </sheetData>
      <sheetData sheetId="5"/>
      <sheetData sheetId="6"/>
      <sheetData sheetId="7"/>
      <sheetData sheetId="8">
        <row r="5">
          <cell r="K5">
            <v>1282725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C6EE-4130-4D24-A9CE-C16EE29166CD}">
  <sheetPr>
    <pageSetUpPr fitToPage="1"/>
  </sheetPr>
  <dimension ref="A1:P28"/>
  <sheetViews>
    <sheetView tabSelected="1" workbookViewId="0">
      <selection activeCell="N6" sqref="N6"/>
    </sheetView>
  </sheetViews>
  <sheetFormatPr defaultRowHeight="15" x14ac:dyDescent="0.25"/>
  <cols>
    <col min="1" max="1" width="24.85546875" customWidth="1"/>
    <col min="2" max="2" width="16" customWidth="1"/>
    <col min="3" max="3" width="15.42578125" customWidth="1"/>
    <col min="4" max="4" width="17" customWidth="1"/>
    <col min="5" max="5" width="17.140625" customWidth="1"/>
    <col min="6" max="8" width="17" customWidth="1"/>
    <col min="9" max="9" width="18.140625" customWidth="1"/>
    <col min="10" max="10" width="20.140625" customWidth="1"/>
    <col min="11" max="11" width="20.5703125" customWidth="1"/>
    <col min="12" max="12" width="14.7109375" customWidth="1"/>
    <col min="14" max="14" width="10" bestFit="1" customWidth="1"/>
  </cols>
  <sheetData>
    <row r="1" spans="1:16" ht="4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35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24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O2" s="4"/>
      <c r="P2" s="4"/>
    </row>
    <row r="3" spans="1:16" x14ac:dyDescent="0.25">
      <c r="A3" s="5" t="s">
        <v>11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O3" s="4"/>
      <c r="P3" s="4"/>
    </row>
    <row r="4" spans="1:16" x14ac:dyDescent="0.25">
      <c r="A4" s="8" t="s">
        <v>12</v>
      </c>
      <c r="B4" s="9">
        <v>36531.699999999997</v>
      </c>
      <c r="C4" s="9">
        <f>'[1]янв-ноя'!K5</f>
        <v>1282725</v>
      </c>
      <c r="D4" s="9">
        <f>'[1]Модель (для Димы)'!C5</f>
        <v>35724.69</v>
      </c>
      <c r="E4" s="9">
        <f>'[1]Модель (для Димы)'!B5</f>
        <v>405862</v>
      </c>
      <c r="F4" s="9">
        <v>1000</v>
      </c>
      <c r="G4" s="9"/>
      <c r="H4" s="9"/>
      <c r="I4" s="10"/>
      <c r="J4" s="10"/>
      <c r="K4" s="10"/>
      <c r="L4" s="10"/>
    </row>
    <row r="5" spans="1:16" ht="30.75" x14ac:dyDescent="0.3">
      <c r="A5" s="11" t="s">
        <v>13</v>
      </c>
      <c r="B5" s="2"/>
      <c r="C5" s="2"/>
      <c r="D5" s="2"/>
      <c r="E5" s="2"/>
      <c r="F5" s="2"/>
      <c r="G5" s="12">
        <f>C4-E4</f>
        <v>876863</v>
      </c>
      <c r="H5" s="12">
        <f>(B4*C4-D4*E4)/G5+F4</f>
        <v>37905.230064126321</v>
      </c>
      <c r="I5" s="12">
        <f>F4*12.6%*G5*12/1000</f>
        <v>1325816.8559999999</v>
      </c>
      <c r="J5" s="13"/>
      <c r="K5" s="14"/>
      <c r="L5" s="15"/>
    </row>
    <row r="6" spans="1:16" ht="18.75" x14ac:dyDescent="0.3">
      <c r="A6" s="16" t="s">
        <v>14</v>
      </c>
      <c r="B6" s="16"/>
      <c r="C6" s="16"/>
      <c r="D6" s="16"/>
      <c r="E6" s="16"/>
      <c r="F6" s="16"/>
      <c r="G6" s="16"/>
      <c r="H6" s="16"/>
      <c r="I6" s="17"/>
      <c r="J6" s="17">
        <f>ROUND(I5/E4/12*1000+D4,0)</f>
        <v>35997</v>
      </c>
      <c r="K6" s="18">
        <v>0</v>
      </c>
      <c r="L6" s="17">
        <f>ROUND((J6*E4+G5*H5)/C4,0)</f>
        <v>37301</v>
      </c>
      <c r="M6" s="19"/>
    </row>
    <row r="7" spans="1:16" x14ac:dyDescent="0.25">
      <c r="A7" s="5" t="s">
        <v>15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9"/>
    </row>
    <row r="8" spans="1:16" x14ac:dyDescent="0.25">
      <c r="A8" s="5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</row>
    <row r="9" spans="1:16" x14ac:dyDescent="0.25">
      <c r="A9" s="10" t="s">
        <v>12</v>
      </c>
      <c r="B9" s="9">
        <f>L6</f>
        <v>37301</v>
      </c>
      <c r="C9" s="9">
        <f>C4</f>
        <v>1282725</v>
      </c>
      <c r="D9" s="9">
        <f>J6</f>
        <v>35997</v>
      </c>
      <c r="E9" s="9">
        <f>E4</f>
        <v>405862</v>
      </c>
      <c r="F9" s="9"/>
      <c r="G9" s="9">
        <f>G5</f>
        <v>876863</v>
      </c>
      <c r="H9" s="9">
        <f>H5</f>
        <v>37905.230064126321</v>
      </c>
      <c r="I9" s="10"/>
      <c r="J9" s="9">
        <f>B9</f>
        <v>37301</v>
      </c>
      <c r="K9" s="10"/>
      <c r="L9" s="9"/>
    </row>
    <row r="10" spans="1:16" ht="18.75" x14ac:dyDescent="0.3">
      <c r="A10" s="16" t="s">
        <v>14</v>
      </c>
      <c r="B10" s="16"/>
      <c r="C10" s="16"/>
      <c r="D10" s="16"/>
      <c r="E10" s="16"/>
      <c r="F10" s="16"/>
      <c r="G10" s="16"/>
      <c r="H10" s="16"/>
      <c r="I10" s="17"/>
      <c r="J10" s="17"/>
      <c r="K10" s="17">
        <f>(E9*(J9-J6)*(100%-13%*0.9692))*130.2%*12/1000</f>
        <v>7227059.5468380721</v>
      </c>
      <c r="L10" s="17">
        <f>(J9*E9+G9*H9)/C9</f>
        <v>37714.047992921318</v>
      </c>
      <c r="N10" s="20"/>
    </row>
    <row r="11" spans="1:16" x14ac:dyDescent="0.25">
      <c r="A11" s="5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6" x14ac:dyDescent="0.25">
      <c r="A12" s="10" t="s">
        <v>12</v>
      </c>
      <c r="B12" s="9">
        <f>L10</f>
        <v>37714.047992921318</v>
      </c>
      <c r="C12" s="9">
        <f>C9</f>
        <v>1282725</v>
      </c>
      <c r="D12" s="9">
        <f>J9</f>
        <v>37301</v>
      </c>
      <c r="E12" s="9">
        <f>E9</f>
        <v>405862</v>
      </c>
      <c r="F12" s="9"/>
      <c r="G12" s="9">
        <f>G9</f>
        <v>876863</v>
      </c>
      <c r="H12" s="9">
        <f>H9</f>
        <v>37905.230064126321</v>
      </c>
      <c r="I12" s="10"/>
      <c r="J12" s="9">
        <f>B12</f>
        <v>37714.047992921318</v>
      </c>
      <c r="K12" s="10"/>
      <c r="L12" s="9"/>
    </row>
    <row r="13" spans="1:16" ht="18.75" x14ac:dyDescent="0.3">
      <c r="A13" s="16" t="s">
        <v>14</v>
      </c>
      <c r="B13" s="16"/>
      <c r="C13" s="16"/>
      <c r="D13" s="16"/>
      <c r="E13" s="16"/>
      <c r="F13" s="16"/>
      <c r="G13" s="16"/>
      <c r="H13" s="16"/>
      <c r="I13" s="17"/>
      <c r="J13" s="17"/>
      <c r="K13" s="17">
        <f>K10+(E9*(J12-J9)*(100%-13%*0.9692))*130.2%*12/1000</f>
        <v>9516263.8724088669</v>
      </c>
      <c r="L13" s="17">
        <f>(J12*E12+G12*H12)/C12</f>
        <v>37844.738892765818</v>
      </c>
    </row>
    <row r="14" spans="1:16" x14ac:dyDescent="0.25">
      <c r="A14" s="5" t="s">
        <v>18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</row>
    <row r="15" spans="1:16" x14ac:dyDescent="0.25">
      <c r="A15" s="10" t="s">
        <v>12</v>
      </c>
      <c r="B15" s="9">
        <f>L13</f>
        <v>37844.738892765818</v>
      </c>
      <c r="C15" s="9">
        <f>C12</f>
        <v>1282725</v>
      </c>
      <c r="D15" s="9">
        <f>J12</f>
        <v>37714.047992921318</v>
      </c>
      <c r="E15" s="9">
        <f>E12</f>
        <v>405862</v>
      </c>
      <c r="F15" s="9"/>
      <c r="G15" s="9">
        <f>G12</f>
        <v>876863</v>
      </c>
      <c r="H15" s="9">
        <f>H12</f>
        <v>37905.230064126321</v>
      </c>
      <c r="I15" s="10"/>
      <c r="J15" s="9">
        <f>B15</f>
        <v>37844.738892765818</v>
      </c>
      <c r="K15" s="10"/>
      <c r="L15" s="9"/>
    </row>
    <row r="16" spans="1:16" ht="18.75" x14ac:dyDescent="0.3">
      <c r="A16" s="16" t="s">
        <v>14</v>
      </c>
      <c r="B16" s="16"/>
      <c r="C16" s="16"/>
      <c r="D16" s="16"/>
      <c r="E16" s="16"/>
      <c r="F16" s="16"/>
      <c r="G16" s="16"/>
      <c r="H16" s="16"/>
      <c r="I16" s="17"/>
      <c r="J16" s="17"/>
      <c r="K16" s="17">
        <f>K13+(E12*(J15-J12)*(100%-13%*0.9692))*130.2%*12/1000</f>
        <v>10240582.059069948</v>
      </c>
      <c r="L16" s="17">
        <f>(J15*E15+G15*H15)/C15</f>
        <v>37886.090289201282</v>
      </c>
    </row>
    <row r="17" spans="1:12" hidden="1" x14ac:dyDescent="0.25">
      <c r="A17" s="5" t="s">
        <v>19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2" hidden="1" x14ac:dyDescent="0.25">
      <c r="A18" s="10" t="s">
        <v>12</v>
      </c>
      <c r="B18" s="9">
        <f>L16</f>
        <v>37886.090289201282</v>
      </c>
      <c r="C18" s="9">
        <f>C15</f>
        <v>1282725</v>
      </c>
      <c r="D18" s="9">
        <f>J15</f>
        <v>37844.738892765818</v>
      </c>
      <c r="E18" s="9">
        <f>E15</f>
        <v>405862</v>
      </c>
      <c r="F18" s="9"/>
      <c r="G18" s="9">
        <f>G15</f>
        <v>876863</v>
      </c>
      <c r="H18" s="9">
        <f>H15</f>
        <v>37905.230064126321</v>
      </c>
      <c r="I18" s="10"/>
      <c r="J18" s="9">
        <f>B18</f>
        <v>37886.090289201282</v>
      </c>
      <c r="K18" s="10"/>
      <c r="L18" s="9"/>
    </row>
    <row r="19" spans="1:12" ht="18.75" hidden="1" x14ac:dyDescent="0.3">
      <c r="A19" s="16" t="s">
        <v>20</v>
      </c>
      <c r="B19" s="16"/>
      <c r="C19" s="16"/>
      <c r="D19" s="16"/>
      <c r="E19" s="16"/>
      <c r="F19" s="16"/>
      <c r="G19" s="16"/>
      <c r="H19" s="16"/>
      <c r="I19" s="17"/>
      <c r="J19" s="17"/>
      <c r="K19" s="17">
        <f>K16+(E15*(J18-J15)*(100%-13%*0.9692))*130.2%*12/1000</f>
        <v>10469760.743413512</v>
      </c>
      <c r="L19" s="17">
        <f>(J18*E18+G18*H18)/C18</f>
        <v>37899.174122805598</v>
      </c>
    </row>
    <row r="20" spans="1:12" hidden="1" x14ac:dyDescent="0.25">
      <c r="A20" s="5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spans="1:12" hidden="1" x14ac:dyDescent="0.25">
      <c r="A21" s="10" t="s">
        <v>12</v>
      </c>
      <c r="B21" s="9">
        <f>L19</f>
        <v>37899.174122805598</v>
      </c>
      <c r="C21" s="9">
        <f>C18</f>
        <v>1282725</v>
      </c>
      <c r="D21" s="9">
        <f>J18</f>
        <v>37886.090289201282</v>
      </c>
      <c r="E21" s="9">
        <f>E18</f>
        <v>405862</v>
      </c>
      <c r="F21" s="9"/>
      <c r="G21" s="9">
        <f>G18</f>
        <v>876863</v>
      </c>
      <c r="H21" s="9">
        <f>H18</f>
        <v>37905.230064126321</v>
      </c>
      <c r="I21" s="10"/>
      <c r="J21" s="9">
        <f>B21</f>
        <v>37899.174122805598</v>
      </c>
      <c r="K21" s="10"/>
      <c r="L21" s="9"/>
    </row>
    <row r="22" spans="1:12" ht="18.75" hidden="1" x14ac:dyDescent="0.3">
      <c r="A22" s="16" t="s">
        <v>20</v>
      </c>
      <c r="B22" s="16"/>
      <c r="C22" s="16"/>
      <c r="D22" s="16"/>
      <c r="E22" s="16"/>
      <c r="F22" s="16"/>
      <c r="G22" s="16"/>
      <c r="H22" s="16"/>
      <c r="I22" s="17"/>
      <c r="J22" s="17"/>
      <c r="K22" s="17">
        <f>K19+(E18*(J21-J18)*(100%-13%*0.9692))*130.2%*12/1000</f>
        <v>10542274.274517279</v>
      </c>
      <c r="L22" s="17">
        <f>(J21*E21+G21*H21)/C21</f>
        <v>37903.31392742024</v>
      </c>
    </row>
    <row r="23" spans="1:12" hidden="1" x14ac:dyDescent="0.25">
      <c r="A23" s="5" t="s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hidden="1" x14ac:dyDescent="0.25">
      <c r="A24" s="10" t="s">
        <v>12</v>
      </c>
      <c r="B24" s="9">
        <f>L22</f>
        <v>37903.31392742024</v>
      </c>
      <c r="C24" s="9">
        <f>C21</f>
        <v>1282725</v>
      </c>
      <c r="D24" s="9">
        <f>J21</f>
        <v>37899.174122805598</v>
      </c>
      <c r="E24" s="9">
        <f>E21</f>
        <v>405862</v>
      </c>
      <c r="F24" s="9"/>
      <c r="G24" s="9">
        <f>G21</f>
        <v>876863</v>
      </c>
      <c r="H24" s="9">
        <f>H21</f>
        <v>37905.230064126321</v>
      </c>
      <c r="I24" s="10"/>
      <c r="J24" s="9">
        <f>B24</f>
        <v>37903.31392742024</v>
      </c>
      <c r="K24" s="10"/>
      <c r="L24" s="9"/>
    </row>
    <row r="25" spans="1:12" ht="18.75" hidden="1" x14ac:dyDescent="0.3">
      <c r="A25" s="16" t="s">
        <v>20</v>
      </c>
      <c r="B25" s="16"/>
      <c r="C25" s="16"/>
      <c r="D25" s="16"/>
      <c r="E25" s="16"/>
      <c r="F25" s="16"/>
      <c r="G25" s="16"/>
      <c r="H25" s="16"/>
      <c r="I25" s="17"/>
      <c r="J25" s="17"/>
      <c r="K25" s="17">
        <f>K22+(E21*(J24-J21)*(100%-13%*0.9692))*130.2%*12/1000</f>
        <v>10565217.997264437</v>
      </c>
      <c r="L25" s="17">
        <f>(J24*E24+G24*H24)/C24</f>
        <v>37904.623786805925</v>
      </c>
    </row>
    <row r="26" spans="1:12" hidden="1" x14ac:dyDescent="0.25">
      <c r="A26" s="5" t="s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1:12" hidden="1" x14ac:dyDescent="0.25">
      <c r="A27" s="10" t="s">
        <v>12</v>
      </c>
      <c r="B27" s="9">
        <f>L25</f>
        <v>37904.623786805925</v>
      </c>
      <c r="C27" s="9">
        <f>C24</f>
        <v>1282725</v>
      </c>
      <c r="D27" s="9">
        <f>J24</f>
        <v>37903.31392742024</v>
      </c>
      <c r="E27" s="9">
        <f>E24</f>
        <v>405862</v>
      </c>
      <c r="F27" s="9"/>
      <c r="G27" s="9">
        <f>G24</f>
        <v>876863</v>
      </c>
      <c r="H27" s="9">
        <f>H24</f>
        <v>37905.230064126321</v>
      </c>
      <c r="I27" s="10"/>
      <c r="J27" s="9">
        <f>B27</f>
        <v>37904.623786805925</v>
      </c>
      <c r="K27" s="10"/>
      <c r="L27" s="9"/>
    </row>
    <row r="28" spans="1:12" ht="18.75" hidden="1" x14ac:dyDescent="0.3">
      <c r="A28" s="16" t="s">
        <v>20</v>
      </c>
      <c r="B28" s="16"/>
      <c r="C28" s="16"/>
      <c r="D28" s="16"/>
      <c r="E28" s="16"/>
      <c r="F28" s="16"/>
      <c r="G28" s="16"/>
      <c r="H28" s="16"/>
      <c r="I28" s="17"/>
      <c r="J28" s="17"/>
      <c r="K28" s="17">
        <f>K25+(E24*(J27-J24)*(100%-13%*0.9692))*130.2%*12/1000</f>
        <v>10572477.530836776</v>
      </c>
      <c r="L28" s="17">
        <f>(J27*E27+G27*H27)/C27</f>
        <v>37905.038234290769</v>
      </c>
    </row>
  </sheetData>
  <mergeCells count="10">
    <mergeCell ref="A17:L17"/>
    <mergeCell ref="A20:L20"/>
    <mergeCell ref="A23:L23"/>
    <mergeCell ref="A26:L26"/>
    <mergeCell ref="A1:L1"/>
    <mergeCell ref="A3:L3"/>
    <mergeCell ref="A7:L7"/>
    <mergeCell ref="A8:L8"/>
    <mergeCell ref="A11:L11"/>
    <mergeCell ref="A14:L1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Модель (17.02.2020)</vt:lpstr>
      <vt:lpstr>'Модель (17.02.2020)'!Область_печати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Галочкина</dc:creator>
  <cp:lastModifiedBy>Вера Галочкина</cp:lastModifiedBy>
  <dcterms:created xsi:type="dcterms:W3CDTF">2020-02-18T07:34:46Z</dcterms:created>
  <dcterms:modified xsi:type="dcterms:W3CDTF">2020-02-18T07:43:06Z</dcterms:modified>
</cp:coreProperties>
</file>