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1"/>
  <workbookPr/>
  <mc:AlternateContent xmlns:mc="http://schemas.openxmlformats.org/markup-compatibility/2006">
    <mc:Choice Requires="x15">
      <x15ac:absPath xmlns:x15ac="http://schemas.microsoft.com/office/spreadsheetml/2010/11/ac" url="C:\Users\radmir\Desktop\"/>
    </mc:Choice>
  </mc:AlternateContent>
  <xr:revisionPtr revIDLastSave="0" documentId="13_ncr:1_{2F1DB91D-9A78-46F9-8D6A-D6580CDF64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 (январь-декабрь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0" l="1"/>
  <c r="C8" i="10"/>
  <c r="D8" i="10" s="1"/>
  <c r="E8" i="10" s="1"/>
  <c r="C18" i="10"/>
  <c r="E13" i="10" s="1"/>
  <c r="F13" i="10" s="1"/>
  <c r="G13" i="10" l="1"/>
  <c r="C13" i="10"/>
  <c r="D13" i="10"/>
  <c r="B3" i="10"/>
  <c r="C3" i="10" l="1"/>
  <c r="D3" i="10" s="1"/>
</calcChain>
</file>

<file path=xl/sharedStrings.xml><?xml version="1.0" encoding="utf-8"?>
<sst xmlns="http://schemas.openxmlformats.org/spreadsheetml/2006/main" count="31" uniqueCount="25">
  <si>
    <t>Входные данные</t>
  </si>
  <si>
    <t>Период</t>
  </si>
  <si>
    <t>Стоимость 1 тонны нефти $</t>
  </si>
  <si>
    <t>Налогообложение нефтедобычи и нефтепереработки, млн. руб.</t>
  </si>
  <si>
    <t>НДПИ, млн. руб.</t>
  </si>
  <si>
    <t>ЭП СН, млн. руб.</t>
  </si>
  <si>
    <t>Совокупный налог, млн. руб.</t>
  </si>
  <si>
    <t>Налог на добычу полезных ископаемых (НДПИ)</t>
  </si>
  <si>
    <t>Годовая налоговая ставка НДПИ (БН), руб./тонна</t>
  </si>
  <si>
    <t>Коэффициент динамики мировых цен на нефть (Кц)</t>
  </si>
  <si>
    <t>Налоговая ставка с учетом Кц, руб./тонна</t>
  </si>
  <si>
    <t>Величина НДПИ, руб.</t>
  </si>
  <si>
    <t>Экспортные пошлины на сырую нефть (ЭП СН)</t>
  </si>
  <si>
    <t>ЭП на сырую нефть, $</t>
  </si>
  <si>
    <t>ЭП на сырую нефть, руб.</t>
  </si>
  <si>
    <t>Ставка ЭП ( выбрано  условие ...n)</t>
  </si>
  <si>
    <t>Ставка экспортной пошлины 2, если 109,5$&lt;Ц≤146,0$ за тонну</t>
  </si>
  <si>
    <t>Ставка экспортной пошлины 3, если 146,0$&lt;Ц≤182,5$ за тонну</t>
  </si>
  <si>
    <t>Ставка экспортной пошлины 4, если Ц &gt; 182,5$ за тонну</t>
  </si>
  <si>
    <t>Ставка экспортной пошлины 1, если Ц ≤109,5$ за тонну</t>
  </si>
  <si>
    <t>Средняя цена нефти Urals за налоговый период (Ц), $/баррель)</t>
  </si>
  <si>
    <t>Среднее значение курса $ за налоговый период  (P), руб.</t>
  </si>
  <si>
    <t xml:space="preserve">2022 январь </t>
  </si>
  <si>
    <r>
      <t>Объем добычи нефти за месяц (V</t>
    </r>
    <r>
      <rPr>
        <vertAlign val="subscript"/>
        <sz val="10"/>
        <color theme="1"/>
        <rFont val="Times New Roman"/>
        <family val="1"/>
        <charset val="204"/>
      </rPr>
      <t>д</t>
    </r>
    <r>
      <rPr>
        <sz val="10"/>
        <color theme="1"/>
        <rFont val="Times New Roman"/>
        <family val="1"/>
        <charset val="204"/>
      </rPr>
      <t>), тыс. тонн (2022 янв.)</t>
    </r>
  </si>
  <si>
    <t>Объем экспорта сырой нефти, тыс. тонн (2022 январь)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</si>
</sst>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/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164" fontId="4" fillId="0" borderId="11" xfId="0" applyNumberFormat="1" applyFont="1" applyFill="1" applyBorder="1"/>
    <xf numFmtId="4" fontId="4" fillId="0" borderId="11" xfId="0" applyNumberFormat="1" applyFont="1" applyFill="1" applyBorder="1"/>
    <xf numFmtId="4" fontId="4" fillId="0" borderId="12" xfId="0" applyNumberFormat="1" applyFont="1" applyFill="1" applyBorder="1"/>
    <xf numFmtId="0" fontId="4" fillId="0" borderId="0" xfId="0" applyFont="1" applyBorder="1"/>
    <xf numFmtId="2" fontId="4" fillId="0" borderId="11" xfId="0" applyNumberFormat="1" applyFont="1" applyBorder="1"/>
    <xf numFmtId="2" fontId="4" fillId="0" borderId="11" xfId="0" applyNumberFormat="1" applyFont="1" applyFill="1" applyBorder="1"/>
    <xf numFmtId="4" fontId="4" fillId="0" borderId="14" xfId="0" applyNumberFormat="1" applyFont="1" applyFill="1" applyBorder="1"/>
    <xf numFmtId="0" fontId="5" fillId="0" borderId="0" xfId="0" applyFont="1" applyBorder="1" applyAlignment="1">
      <alignment vertical="center"/>
    </xf>
    <xf numFmtId="0" fontId="2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0" borderId="10" xfId="0" applyFont="1" applyFill="1" applyBorder="1" applyAlignment="1">
      <alignment horizontal="left" vertical="center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11" xfId="0" applyFont="1" applyFill="1" applyBorder="1"/>
    <xf numFmtId="0" fontId="5" fillId="0" borderId="1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H18"/>
  <sheetViews>
    <sheetView tabSelected="1" workbookViewId="0">
      <selection activeCell="J12" sqref="J12"/>
    </sheetView>
  </sheetViews>
  <sheetFormatPr defaultRowHeight="15" x14ac:dyDescent="0.25"/>
  <cols>
    <col min="1" max="1" width="20.28515625" customWidth="1"/>
    <col min="2" max="2" width="26.42578125" customWidth="1"/>
    <col min="3" max="3" width="27.42578125" customWidth="1"/>
    <col min="4" max="4" width="26.140625" customWidth="1"/>
    <col min="5" max="5" width="25.42578125" customWidth="1"/>
    <col min="6" max="6" width="26.5703125" customWidth="1"/>
    <col min="7" max="7" width="19.7109375" customWidth="1"/>
    <col min="8" max="8" width="20.85546875" customWidth="1"/>
  </cols>
  <sheetData>
    <row r="1" spans="1:8" ht="16.5" x14ac:dyDescent="0.25">
      <c r="A1" s="29" t="s">
        <v>3</v>
      </c>
      <c r="B1" s="30"/>
      <c r="C1" s="30"/>
      <c r="D1" s="31"/>
      <c r="E1" s="19"/>
      <c r="F1" s="1"/>
      <c r="G1" s="2"/>
      <c r="H1" s="2"/>
    </row>
    <row r="2" spans="1:8" ht="50.25" customHeight="1" x14ac:dyDescent="0.25">
      <c r="A2" s="20" t="s">
        <v>1</v>
      </c>
      <c r="B2" s="21" t="s">
        <v>4</v>
      </c>
      <c r="C2" s="21" t="s">
        <v>5</v>
      </c>
      <c r="D2" s="22" t="s">
        <v>6</v>
      </c>
      <c r="E2" s="2"/>
      <c r="F2" s="2"/>
      <c r="G2" s="2"/>
      <c r="H2" s="2"/>
    </row>
    <row r="3" spans="1:8" ht="15.75" thickBot="1" x14ac:dyDescent="0.3">
      <c r="A3" s="16" t="s">
        <v>22</v>
      </c>
      <c r="B3" s="3">
        <f>E8/1000000</f>
        <v>48670.244770349425</v>
      </c>
      <c r="C3" s="3">
        <f>H13/1000000</f>
        <v>11357.552751431978</v>
      </c>
      <c r="D3" s="4">
        <f>B3+C3</f>
        <v>60027.797521781402</v>
      </c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ht="15.75" thickBot="1" x14ac:dyDescent="0.3">
      <c r="A5" s="2"/>
      <c r="B5" s="2"/>
      <c r="C5" s="2"/>
      <c r="D5" s="2"/>
      <c r="E5" s="2"/>
      <c r="F5" s="2"/>
      <c r="G5" s="2"/>
      <c r="H5" s="2"/>
    </row>
    <row r="6" spans="1:8" ht="15.75" x14ac:dyDescent="0.25">
      <c r="A6" s="32" t="s">
        <v>7</v>
      </c>
      <c r="B6" s="33"/>
      <c r="C6" s="33"/>
      <c r="D6" s="33"/>
      <c r="E6" s="34"/>
      <c r="F6" s="2"/>
      <c r="G6" s="2"/>
      <c r="H6" s="2"/>
    </row>
    <row r="7" spans="1:8" ht="51" customHeight="1" x14ac:dyDescent="0.25">
      <c r="A7" s="20" t="s">
        <v>1</v>
      </c>
      <c r="B7" s="23" t="s">
        <v>8</v>
      </c>
      <c r="C7" s="23" t="s">
        <v>9</v>
      </c>
      <c r="D7" s="23" t="s">
        <v>10</v>
      </c>
      <c r="E7" s="24" t="s">
        <v>11</v>
      </c>
      <c r="F7" s="2"/>
      <c r="G7" s="2"/>
      <c r="H7" s="2"/>
    </row>
    <row r="8" spans="1:8" ht="15.75" thickBot="1" x14ac:dyDescent="0.3">
      <c r="A8" s="16" t="s">
        <v>22</v>
      </c>
      <c r="B8" s="28">
        <v>919</v>
      </c>
      <c r="C8" s="5">
        <f>(B18-15)*D18/261</f>
        <v>21.708478927203068</v>
      </c>
      <c r="D8" s="6">
        <f>B8*C8</f>
        <v>19950.092134099617</v>
      </c>
      <c r="E8" s="7">
        <f>D8*E18*1000</f>
        <v>48670244770.349426</v>
      </c>
      <c r="F8" s="2"/>
      <c r="G8" s="2"/>
      <c r="H8" s="2"/>
    </row>
    <row r="9" spans="1:8" x14ac:dyDescent="0.25">
      <c r="A9" s="8"/>
      <c r="B9" s="8"/>
      <c r="C9" s="8"/>
      <c r="D9" s="8"/>
      <c r="E9" s="8"/>
      <c r="F9" s="2"/>
      <c r="G9" s="2"/>
      <c r="H9" s="2"/>
    </row>
    <row r="10" spans="1:8" ht="15.75" thickBot="1" x14ac:dyDescent="0.3">
      <c r="A10" s="2"/>
      <c r="B10" s="2"/>
      <c r="C10" s="2"/>
      <c r="D10" s="2"/>
      <c r="E10" s="2"/>
      <c r="F10" s="2"/>
      <c r="G10" s="2"/>
      <c r="H10" s="2"/>
    </row>
    <row r="11" spans="1:8" ht="15.75" x14ac:dyDescent="0.25">
      <c r="A11" s="35" t="s">
        <v>12</v>
      </c>
      <c r="B11" s="36"/>
      <c r="C11" s="36"/>
      <c r="D11" s="36"/>
      <c r="E11" s="36"/>
      <c r="F11" s="36"/>
      <c r="G11" s="36"/>
      <c r="H11" s="37"/>
    </row>
    <row r="12" spans="1:8" ht="60" customHeight="1" x14ac:dyDescent="0.25">
      <c r="A12" s="25" t="s">
        <v>1</v>
      </c>
      <c r="B12" s="23" t="s">
        <v>19</v>
      </c>
      <c r="C12" s="23" t="s">
        <v>16</v>
      </c>
      <c r="D12" s="23" t="s">
        <v>17</v>
      </c>
      <c r="E12" s="23" t="s">
        <v>18</v>
      </c>
      <c r="F12" s="23" t="s">
        <v>15</v>
      </c>
      <c r="G12" s="26" t="s">
        <v>13</v>
      </c>
      <c r="H12" s="24" t="s">
        <v>14</v>
      </c>
    </row>
    <row r="13" spans="1:8" ht="15.75" thickBot="1" x14ac:dyDescent="0.3">
      <c r="A13" s="16" t="s">
        <v>22</v>
      </c>
      <c r="B13" s="9">
        <v>0</v>
      </c>
      <c r="C13" s="10">
        <f>0.667*0.35*(C18-109.5)</f>
        <v>125.9392715</v>
      </c>
      <c r="D13" s="10">
        <f>0.667*(0.45*(C18-146)+12.78)</f>
        <v>159.49070550000002</v>
      </c>
      <c r="E13" s="10">
        <f>0.667*(0.3*(C18-182.5)+29.2)</f>
        <v>112.817047</v>
      </c>
      <c r="F13" s="10">
        <f>E13</f>
        <v>112.817047</v>
      </c>
      <c r="G13" s="11">
        <f>F13*F18*1000</f>
        <v>148135551.73381999</v>
      </c>
      <c r="H13" s="4">
        <f>G13*D18</f>
        <v>11357552751.431978</v>
      </c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ht="15.75" thickBot="1" x14ac:dyDescent="0.3">
      <c r="A15" s="2"/>
      <c r="B15" s="2"/>
      <c r="C15" s="2"/>
      <c r="D15" s="2"/>
      <c r="E15" s="2"/>
      <c r="F15" s="2"/>
      <c r="G15" s="2"/>
      <c r="H15" s="2"/>
    </row>
    <row r="16" spans="1:8" ht="16.5" x14ac:dyDescent="0.25">
      <c r="A16" s="38" t="s">
        <v>0</v>
      </c>
      <c r="B16" s="39"/>
      <c r="C16" s="39"/>
      <c r="D16" s="39"/>
      <c r="E16" s="39"/>
      <c r="F16" s="40"/>
      <c r="G16" s="12"/>
      <c r="H16" s="13"/>
    </row>
    <row r="17" spans="1:8" ht="54" customHeight="1" x14ac:dyDescent="0.25">
      <c r="A17" s="27" t="s">
        <v>1</v>
      </c>
      <c r="B17" s="23" t="s">
        <v>20</v>
      </c>
      <c r="C17" s="23" t="s">
        <v>2</v>
      </c>
      <c r="D17" s="23" t="s">
        <v>21</v>
      </c>
      <c r="E17" s="23" t="s">
        <v>23</v>
      </c>
      <c r="F17" s="23" t="s">
        <v>24</v>
      </c>
      <c r="G17" s="14"/>
      <c r="H17" s="14"/>
    </row>
    <row r="18" spans="1:8" ht="21" customHeight="1" thickBot="1" x14ac:dyDescent="0.3">
      <c r="A18" s="16" t="s">
        <v>22</v>
      </c>
      <c r="B18" s="17">
        <v>88.9</v>
      </c>
      <c r="C18" s="17">
        <f>B18*7.3</f>
        <v>648.97</v>
      </c>
      <c r="D18" s="17">
        <v>76.67</v>
      </c>
      <c r="E18" s="17">
        <v>2439.6</v>
      </c>
      <c r="F18" s="18">
        <v>1313.06</v>
      </c>
      <c r="G18" s="15"/>
      <c r="H18" s="8"/>
    </row>
  </sheetData>
  <mergeCells count="4">
    <mergeCell ref="A1:D1"/>
    <mergeCell ref="A6:E6"/>
    <mergeCell ref="A11:H11"/>
    <mergeCell ref="A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 (январь-декабрь)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Багаутдинова</dc:creator>
  <cp:lastModifiedBy>Радмир Назаров</cp:lastModifiedBy>
  <cp:lastPrinted>2016-06-14T08:18:47Z</cp:lastPrinted>
  <dcterms:created xsi:type="dcterms:W3CDTF">2016-01-29T09:40:49Z</dcterms:created>
  <dcterms:modified xsi:type="dcterms:W3CDTF">2022-03-29T10:00:31Z</dcterms:modified>
</cp:coreProperties>
</file>