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radmir\Desktop\2022 - 2023 год\2022 год модели\модель нефть\"/>
    </mc:Choice>
  </mc:AlternateContent>
  <xr:revisionPtr revIDLastSave="0" documentId="13_ncr:1_{335AEA0E-E284-4B5C-8CDB-2556C328CC9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2022 (июль-декабрь)" sheetId="12" r:id="rId1"/>
    <sheet name="2023 (январь-март)" sheetId="10" r:id="rId2"/>
    <sheet name="2023 (январь-сентябрь)" sheetId="14" r:id="rId3"/>
    <sheet name="2023 (январь-декабрь) " sheetId="16" r:id="rId4"/>
    <sheet name="2024 (январь-март)" sheetId="18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8" l="1"/>
  <c r="E13" i="18" s="1"/>
  <c r="F13" i="18" s="1"/>
  <c r="G13" i="18" s="1"/>
  <c r="H13" i="18" s="1"/>
  <c r="C3" i="18" s="1"/>
  <c r="D13" i="18"/>
  <c r="C8" i="18"/>
  <c r="D8" i="18" s="1"/>
  <c r="E8" i="18" s="1"/>
  <c r="B3" i="18" s="1"/>
  <c r="C18" i="16"/>
  <c r="D13" i="16" s="1"/>
  <c r="C8" i="16"/>
  <c r="D8" i="16" s="1"/>
  <c r="E8" i="16" s="1"/>
  <c r="B3" i="16" s="1"/>
  <c r="C8" i="14"/>
  <c r="D8" i="14"/>
  <c r="E8" i="14" s="1"/>
  <c r="B3" i="14" s="1"/>
  <c r="C18" i="14"/>
  <c r="C13" i="14" s="1"/>
  <c r="C8" i="12"/>
  <c r="D8" i="12" s="1"/>
  <c r="E8" i="12" s="1"/>
  <c r="B3" i="12" s="1"/>
  <c r="D3" i="12" s="1"/>
  <c r="C18" i="12"/>
  <c r="E13" i="12" s="1"/>
  <c r="F13" i="12" s="1"/>
  <c r="G13" i="12" s="1"/>
  <c r="H13" i="12" s="1"/>
  <c r="C3" i="12" s="1"/>
  <c r="C13" i="18" l="1"/>
  <c r="D3" i="18"/>
  <c r="E13" i="16"/>
  <c r="F13" i="16" s="1"/>
  <c r="G13" i="16" s="1"/>
  <c r="H13" i="16" s="1"/>
  <c r="C3" i="16" s="1"/>
  <c r="D3" i="16" s="1"/>
  <c r="C13" i="16"/>
  <c r="E13" i="14"/>
  <c r="F13" i="14" s="1"/>
  <c r="G13" i="14" s="1"/>
  <c r="H13" i="14" s="1"/>
  <c r="C3" i="14" s="1"/>
  <c r="D3" i="14" s="1"/>
  <c r="D13" i="14"/>
  <c r="C13" i="12"/>
  <c r="D13" i="12"/>
  <c r="B3" i="10"/>
  <c r="C8" i="10"/>
  <c r="D8" i="10" s="1"/>
  <c r="E8" i="10" s="1"/>
  <c r="C18" i="10"/>
  <c r="E13" i="10" s="1"/>
  <c r="F13" i="10" s="1"/>
  <c r="G13" i="10" l="1"/>
  <c r="H13" i="10" s="1"/>
  <c r="C13" i="10"/>
  <c r="D13" i="10"/>
  <c r="C3" i="10" l="1"/>
  <c r="D3" i="10" s="1"/>
</calcChain>
</file>

<file path=xl/sharedStrings.xml><?xml version="1.0" encoding="utf-8"?>
<sst xmlns="http://schemas.openxmlformats.org/spreadsheetml/2006/main" count="155" uniqueCount="37">
  <si>
    <t>Входные данные</t>
  </si>
  <si>
    <t>Период</t>
  </si>
  <si>
    <t>Стоимость 1 тонны нефти $</t>
  </si>
  <si>
    <t>Налогообложение нефтедобычи и нефтепереработки, млн. руб.</t>
  </si>
  <si>
    <t>НДПИ, млн. руб.</t>
  </si>
  <si>
    <t>ЭП СН, млн. руб.</t>
  </si>
  <si>
    <t>Совокупный налог, млн. руб.</t>
  </si>
  <si>
    <t>Налог на добычу полезных ископаемых (НДПИ)</t>
  </si>
  <si>
    <t>Годовая налоговая ставка НДПИ (БН), руб./тонна</t>
  </si>
  <si>
    <t>Коэффициент динамики мировых цен на нефть (Кц)</t>
  </si>
  <si>
    <t>Налоговая ставка с учетом Кц, руб./тонна</t>
  </si>
  <si>
    <t>Величина НДПИ, руб.</t>
  </si>
  <si>
    <t>Экспортные пошлины на сырую нефть (ЭП СН)</t>
  </si>
  <si>
    <t>ЭП на сырую нефть, $</t>
  </si>
  <si>
    <t>ЭП на сырую нефть, руб.</t>
  </si>
  <si>
    <t>Ставка ЭП ( выбрано  условие ...n)</t>
  </si>
  <si>
    <t>Ставка экспортной пошлины 2, если 109,5$&lt;Ц≤146,0$ за тонну</t>
  </si>
  <si>
    <t>Ставка экспортной пошлины 3, если 146,0$&lt;Ц≤182,5$ за тонну</t>
  </si>
  <si>
    <t>Ставка экспортной пошлины 4, если Ц &gt; 182,5$ за тонну</t>
  </si>
  <si>
    <t>Ставка экспортной пошлины 1, если Ц ≤109,5$ за тонну</t>
  </si>
  <si>
    <t>Средняя цена нефти Urals за налоговый период (Ц), $/баррель)</t>
  </si>
  <si>
    <t>Среднее значение курса $ за налоговый период  (P), руб.</t>
  </si>
  <si>
    <t>2023 январь-март</t>
  </si>
  <si>
    <r>
      <t>Объем добычи нефти за месяц (V</t>
    </r>
    <r>
      <rPr>
        <vertAlign val="subscript"/>
        <sz val="10"/>
        <color theme="1"/>
        <rFont val="Times New Roman"/>
        <family val="1"/>
        <charset val="204"/>
      </rPr>
      <t>д</t>
    </r>
    <r>
      <rPr>
        <sz val="10"/>
        <color theme="1"/>
        <rFont val="Times New Roman"/>
        <family val="1"/>
        <charset val="204"/>
      </rPr>
      <t>), тыс. тонн (2023 январь-март)</t>
    </r>
  </si>
  <si>
    <t>Объем экспорта сырой нефти, тыс. тонн (2023 январь-март)</t>
  </si>
  <si>
    <t>2022 июль-декабрь</t>
  </si>
  <si>
    <r>
      <t>Объем добычи нефти за месяц (V</t>
    </r>
    <r>
      <rPr>
        <vertAlign val="subscript"/>
        <sz val="10"/>
        <color theme="1"/>
        <rFont val="Times New Roman"/>
        <family val="1"/>
        <charset val="204"/>
      </rPr>
      <t>д</t>
    </r>
    <r>
      <rPr>
        <sz val="10"/>
        <color theme="1"/>
        <rFont val="Times New Roman"/>
        <family val="1"/>
        <charset val="204"/>
      </rPr>
      <t>), тыс. тонн (2022 июль-декабрь)</t>
    </r>
  </si>
  <si>
    <t>Объем экспорта сырой нефти, тыс. тонн (2022 июль-декабрь)</t>
  </si>
  <si>
    <t>2023 январь-сентябрь</t>
  </si>
  <si>
    <t>Объем экспорта сырой нефти, тыс. тонн 2023 (январь-сентябрь)</t>
  </si>
  <si>
    <r>
      <t>Объем добычи нефти за месяц (V</t>
    </r>
    <r>
      <rPr>
        <vertAlign val="subscript"/>
        <sz val="10"/>
        <color theme="1"/>
        <rFont val="Times New Roman"/>
        <family val="1"/>
        <charset val="204"/>
      </rPr>
      <t>д</t>
    </r>
    <r>
      <rPr>
        <sz val="10"/>
        <color theme="1"/>
        <rFont val="Times New Roman"/>
        <family val="1"/>
        <charset val="204"/>
      </rPr>
      <t>), тыс. тонн 2023 (январь-сентябрь)</t>
    </r>
  </si>
  <si>
    <t>2023 январь-декабрь</t>
  </si>
  <si>
    <t>Объем экспорта сырой нефти, тыс. тонн 2023 (январь-декабрь)</t>
  </si>
  <si>
    <r>
      <t>Объем добычи нефти за месяц (V</t>
    </r>
    <r>
      <rPr>
        <vertAlign val="subscript"/>
        <sz val="10"/>
        <color theme="1"/>
        <rFont val="Times New Roman"/>
        <family val="1"/>
        <charset val="204"/>
      </rPr>
      <t>д</t>
    </r>
    <r>
      <rPr>
        <sz val="10"/>
        <color theme="1"/>
        <rFont val="Times New Roman"/>
        <family val="1"/>
        <charset val="204"/>
      </rPr>
      <t>), тыс. тонн 2023 (январь-декабрь)</t>
    </r>
  </si>
  <si>
    <t>2024 январь-март</t>
  </si>
  <si>
    <r>
      <t>Объем добычи нефти за месяц (V</t>
    </r>
    <r>
      <rPr>
        <vertAlign val="subscript"/>
        <sz val="10"/>
        <color theme="1"/>
        <rFont val="Times New Roman"/>
        <family val="1"/>
        <charset val="204"/>
      </rPr>
      <t>д</t>
    </r>
    <r>
      <rPr>
        <sz val="10"/>
        <color theme="1"/>
        <rFont val="Times New Roman"/>
        <family val="1"/>
        <charset val="204"/>
      </rPr>
      <t>), тыс. тонн 2024 (январь-март)</t>
    </r>
  </si>
  <si>
    <t>Объем экспорта сырой нефти, тыс. тонн 2024 (январь-март)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</si>
</sst>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11" xfId="0" applyNumberFormat="1" applyFont="1" applyBorder="1"/>
    <xf numFmtId="4" fontId="2" fillId="0" borderId="12" xfId="0" applyNumberFormat="1" applyFont="1" applyBorder="1"/>
    <xf numFmtId="164" fontId="4" fillId="0" borderId="11" xfId="0" applyNumberFormat="1" applyFont="1" applyBorder="1"/>
    <xf numFmtId="4" fontId="4" fillId="0" borderId="11" xfId="0" applyNumberFormat="1" applyFont="1" applyBorder="1"/>
    <xf numFmtId="4" fontId="4" fillId="0" borderId="12" xfId="0" applyNumberFormat="1" applyFont="1" applyBorder="1"/>
    <xf numFmtId="0" fontId="4" fillId="0" borderId="0" xfId="0" applyFont="1"/>
    <xf numFmtId="2" fontId="4" fillId="0" borderId="11" xfId="0" applyNumberFormat="1" applyFont="1" applyBorder="1"/>
    <xf numFmtId="4" fontId="4" fillId="0" borderId="14" xfId="0" applyNumberFormat="1" applyFont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2" fillId="0" borderId="10" xfId="0" applyFont="1" applyBorder="1" applyAlignment="1">
      <alignment horizontal="left" vertical="center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5" fillId="0" borderId="0" xfId="0" applyFont="1"/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11" xfId="0" applyFont="1" applyBorder="1"/>
    <xf numFmtId="0" fontId="5" fillId="0" borderId="1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F1F9B-D03C-4FED-913F-1A470E67FE88}">
  <sheetPr>
    <tabColor theme="4" tint="-0.249977111117893"/>
  </sheetPr>
  <dimension ref="A1:H18"/>
  <sheetViews>
    <sheetView workbookViewId="0">
      <selection activeCell="B8" sqref="B8"/>
    </sheetView>
  </sheetViews>
  <sheetFormatPr defaultRowHeight="15" x14ac:dyDescent="0.25"/>
  <cols>
    <col min="1" max="1" width="20.28515625" customWidth="1"/>
    <col min="2" max="2" width="26.42578125" customWidth="1"/>
    <col min="3" max="3" width="27.42578125" customWidth="1"/>
    <col min="4" max="4" width="26.140625" customWidth="1"/>
    <col min="5" max="5" width="25.42578125" customWidth="1"/>
    <col min="6" max="6" width="26.5703125" customWidth="1"/>
    <col min="7" max="7" width="19.7109375" customWidth="1"/>
    <col min="8" max="8" width="20.85546875" customWidth="1"/>
  </cols>
  <sheetData>
    <row r="1" spans="1:8" ht="16.5" x14ac:dyDescent="0.25">
      <c r="A1" s="27" t="s">
        <v>3</v>
      </c>
      <c r="B1" s="28"/>
      <c r="C1" s="28"/>
      <c r="D1" s="29"/>
      <c r="E1" s="17"/>
      <c r="F1" s="1"/>
      <c r="G1" s="2"/>
      <c r="H1" s="2"/>
    </row>
    <row r="2" spans="1:8" ht="50.25" customHeight="1" x14ac:dyDescent="0.25">
      <c r="A2" s="18" t="s">
        <v>1</v>
      </c>
      <c r="B2" s="19" t="s">
        <v>4</v>
      </c>
      <c r="C2" s="19" t="s">
        <v>5</v>
      </c>
      <c r="D2" s="20" t="s">
        <v>6</v>
      </c>
      <c r="E2" s="2"/>
      <c r="F2" s="2"/>
      <c r="G2" s="2"/>
      <c r="H2" s="2"/>
    </row>
    <row r="3" spans="1:8" ht="15.75" thickBot="1" x14ac:dyDescent="0.3">
      <c r="A3" s="14" t="s">
        <v>25</v>
      </c>
      <c r="B3" s="3">
        <f>E8/1000000</f>
        <v>34721.296121743304</v>
      </c>
      <c r="C3" s="3">
        <f>H13/1000000</f>
        <v>6735.3566828170688</v>
      </c>
      <c r="D3" s="4">
        <f>B3+C3</f>
        <v>41456.65280456037</v>
      </c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ht="15.75" thickBot="1" x14ac:dyDescent="0.3">
      <c r="A5" s="2"/>
      <c r="B5" s="2"/>
      <c r="C5" s="2"/>
      <c r="D5" s="2"/>
      <c r="E5" s="2"/>
      <c r="F5" s="2"/>
      <c r="G5" s="2"/>
      <c r="H5" s="2"/>
    </row>
    <row r="6" spans="1:8" ht="15.75" x14ac:dyDescent="0.25">
      <c r="A6" s="30" t="s">
        <v>7</v>
      </c>
      <c r="B6" s="31"/>
      <c r="C6" s="31"/>
      <c r="D6" s="31"/>
      <c r="E6" s="32"/>
      <c r="F6" s="2"/>
      <c r="G6" s="2"/>
      <c r="H6" s="2"/>
    </row>
    <row r="7" spans="1:8" ht="51" customHeight="1" x14ac:dyDescent="0.25">
      <c r="A7" s="18" t="s">
        <v>1</v>
      </c>
      <c r="B7" s="21" t="s">
        <v>8</v>
      </c>
      <c r="C7" s="21" t="s">
        <v>9</v>
      </c>
      <c r="D7" s="21" t="s">
        <v>10</v>
      </c>
      <c r="E7" s="22" t="s">
        <v>11</v>
      </c>
      <c r="F7" s="2"/>
      <c r="G7" s="2"/>
      <c r="H7" s="2"/>
    </row>
    <row r="8" spans="1:8" ht="15.75" thickBot="1" x14ac:dyDescent="0.3">
      <c r="A8" s="14" t="s">
        <v>25</v>
      </c>
      <c r="B8" s="26">
        <v>919</v>
      </c>
      <c r="C8" s="5">
        <f>(B18-15)*D18/261</f>
        <v>12.387411877394637</v>
      </c>
      <c r="D8" s="6">
        <f>B8*C8</f>
        <v>11384.031515325671</v>
      </c>
      <c r="E8" s="7">
        <f>D8*E18*1000</f>
        <v>34721296121.743301</v>
      </c>
      <c r="F8" s="2"/>
      <c r="G8" s="2"/>
      <c r="H8" s="2"/>
    </row>
    <row r="9" spans="1:8" x14ac:dyDescent="0.25">
      <c r="A9" s="8"/>
      <c r="B9" s="8"/>
      <c r="C9" s="8"/>
      <c r="D9" s="8"/>
      <c r="E9" s="8"/>
      <c r="F9" s="2"/>
      <c r="G9" s="2"/>
      <c r="H9" s="2"/>
    </row>
    <row r="10" spans="1:8" ht="15.75" thickBot="1" x14ac:dyDescent="0.3">
      <c r="A10" s="2"/>
      <c r="B10" s="2"/>
      <c r="C10" s="2"/>
      <c r="D10" s="2"/>
      <c r="E10" s="2"/>
      <c r="F10" s="2"/>
      <c r="G10" s="2"/>
      <c r="H10" s="2"/>
    </row>
    <row r="11" spans="1:8" ht="15.75" x14ac:dyDescent="0.25">
      <c r="A11" s="33" t="s">
        <v>12</v>
      </c>
      <c r="B11" s="34"/>
      <c r="C11" s="34"/>
      <c r="D11" s="34"/>
      <c r="E11" s="34"/>
      <c r="F11" s="34"/>
      <c r="G11" s="34"/>
      <c r="H11" s="35"/>
    </row>
    <row r="12" spans="1:8" ht="60" customHeight="1" x14ac:dyDescent="0.25">
      <c r="A12" s="23" t="s">
        <v>1</v>
      </c>
      <c r="B12" s="21" t="s">
        <v>19</v>
      </c>
      <c r="C12" s="21" t="s">
        <v>16</v>
      </c>
      <c r="D12" s="21" t="s">
        <v>17</v>
      </c>
      <c r="E12" s="21" t="s">
        <v>18</v>
      </c>
      <c r="F12" s="21" t="s">
        <v>15</v>
      </c>
      <c r="G12" s="24" t="s">
        <v>13</v>
      </c>
      <c r="H12" s="22" t="s">
        <v>14</v>
      </c>
    </row>
    <row r="13" spans="1:8" ht="15.75" thickBot="1" x14ac:dyDescent="0.3">
      <c r="A13" s="14" t="s">
        <v>25</v>
      </c>
      <c r="B13" s="9">
        <v>0</v>
      </c>
      <c r="C13" s="9">
        <f>0.667*0.35*(C18-109.5)</f>
        <v>90.57743275</v>
      </c>
      <c r="D13" s="9">
        <f>0.667*(0.45*(C18-146)+12.78)</f>
        <v>114.02548425000001</v>
      </c>
      <c r="E13" s="9">
        <f>0.667*(0.3*(C18-182.5)+29.2)</f>
        <v>82.506899500000003</v>
      </c>
      <c r="F13" s="9">
        <f>E13</f>
        <v>82.506899500000003</v>
      </c>
      <c r="G13" s="10">
        <f>F13*F18*1000</f>
        <v>110724259.12899999</v>
      </c>
      <c r="H13" s="4">
        <f>G13*D18</f>
        <v>6735356682.8170691</v>
      </c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ht="15.75" thickBot="1" x14ac:dyDescent="0.3">
      <c r="A15" s="2"/>
      <c r="B15" s="2"/>
      <c r="C15" s="2"/>
      <c r="D15" s="2"/>
      <c r="E15" s="2"/>
      <c r="F15" s="2"/>
      <c r="G15" s="2"/>
      <c r="H15" s="2"/>
    </row>
    <row r="16" spans="1:8" ht="16.5" x14ac:dyDescent="0.25">
      <c r="A16" s="36" t="s">
        <v>0</v>
      </c>
      <c r="B16" s="37"/>
      <c r="C16" s="37"/>
      <c r="D16" s="37"/>
      <c r="E16" s="37"/>
      <c r="F16" s="38"/>
      <c r="G16" s="11"/>
      <c r="H16" s="2"/>
    </row>
    <row r="17" spans="1:8" ht="54" customHeight="1" x14ac:dyDescent="0.25">
      <c r="A17" s="25" t="s">
        <v>1</v>
      </c>
      <c r="B17" s="21" t="s">
        <v>20</v>
      </c>
      <c r="C17" s="21" t="s">
        <v>2</v>
      </c>
      <c r="D17" s="21" t="s">
        <v>21</v>
      </c>
      <c r="E17" s="21" t="s">
        <v>26</v>
      </c>
      <c r="F17" s="21" t="s">
        <v>27</v>
      </c>
      <c r="G17" s="12"/>
      <c r="H17" s="12"/>
    </row>
    <row r="18" spans="1:8" ht="21" customHeight="1" thickBot="1" x14ac:dyDescent="0.3">
      <c r="A18" s="14" t="s">
        <v>25</v>
      </c>
      <c r="B18" s="15">
        <v>68.150000000000006</v>
      </c>
      <c r="C18" s="15">
        <f>B18*7.3</f>
        <v>497.495</v>
      </c>
      <c r="D18" s="15">
        <v>60.83</v>
      </c>
      <c r="E18" s="15">
        <v>3050</v>
      </c>
      <c r="F18" s="16">
        <v>1342</v>
      </c>
      <c r="G18" s="13"/>
      <c r="H18" s="8"/>
    </row>
  </sheetData>
  <mergeCells count="4">
    <mergeCell ref="A1:D1"/>
    <mergeCell ref="A6:E6"/>
    <mergeCell ref="A11:H11"/>
    <mergeCell ref="A16:F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H18"/>
  <sheetViews>
    <sheetView workbookViewId="0">
      <selection activeCell="C22" sqref="C22"/>
    </sheetView>
  </sheetViews>
  <sheetFormatPr defaultRowHeight="15" x14ac:dyDescent="0.25"/>
  <cols>
    <col min="1" max="1" width="20.28515625" customWidth="1"/>
    <col min="2" max="2" width="26.42578125" customWidth="1"/>
    <col min="3" max="3" width="27.42578125" customWidth="1"/>
    <col min="4" max="4" width="26.140625" customWidth="1"/>
    <col min="5" max="5" width="25.42578125" customWidth="1"/>
    <col min="6" max="6" width="26.5703125" customWidth="1"/>
    <col min="7" max="7" width="19.7109375" customWidth="1"/>
    <col min="8" max="8" width="20.85546875" customWidth="1"/>
  </cols>
  <sheetData>
    <row r="1" spans="1:8" ht="16.5" x14ac:dyDescent="0.25">
      <c r="A1" s="27" t="s">
        <v>3</v>
      </c>
      <c r="B1" s="28"/>
      <c r="C1" s="28"/>
      <c r="D1" s="29"/>
      <c r="E1" s="17"/>
      <c r="F1" s="1"/>
      <c r="G1" s="2"/>
      <c r="H1" s="2"/>
    </row>
    <row r="2" spans="1:8" ht="50.25" customHeight="1" x14ac:dyDescent="0.25">
      <c r="A2" s="18" t="s">
        <v>1</v>
      </c>
      <c r="B2" s="19" t="s">
        <v>4</v>
      </c>
      <c r="C2" s="19" t="s">
        <v>5</v>
      </c>
      <c r="D2" s="20" t="s">
        <v>6</v>
      </c>
      <c r="E2" s="2"/>
      <c r="F2" s="2"/>
      <c r="G2" s="2"/>
      <c r="H2" s="2"/>
    </row>
    <row r="3" spans="1:8" ht="15.75" thickBot="1" x14ac:dyDescent="0.3">
      <c r="A3" s="14" t="s">
        <v>22</v>
      </c>
      <c r="B3" s="3">
        <f>E8/1000000</f>
        <v>22587.010504987473</v>
      </c>
      <c r="C3" s="3">
        <f>H13/1000000</f>
        <v>5787.4094859860861</v>
      </c>
      <c r="D3" s="4">
        <f>B3+C3</f>
        <v>28374.419990973558</v>
      </c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ht="15.75" thickBot="1" x14ac:dyDescent="0.3">
      <c r="A5" s="2"/>
      <c r="B5" s="2"/>
      <c r="C5" s="2"/>
      <c r="D5" s="2"/>
      <c r="E5" s="2"/>
      <c r="F5" s="2"/>
      <c r="G5" s="2"/>
      <c r="H5" s="2"/>
    </row>
    <row r="6" spans="1:8" ht="15.75" x14ac:dyDescent="0.25">
      <c r="A6" s="30" t="s">
        <v>7</v>
      </c>
      <c r="B6" s="31"/>
      <c r="C6" s="31"/>
      <c r="D6" s="31"/>
      <c r="E6" s="32"/>
      <c r="F6" s="2"/>
      <c r="G6" s="2"/>
      <c r="H6" s="2"/>
    </row>
    <row r="7" spans="1:8" ht="51" customHeight="1" x14ac:dyDescent="0.25">
      <c r="A7" s="18" t="s">
        <v>1</v>
      </c>
      <c r="B7" s="21" t="s">
        <v>8</v>
      </c>
      <c r="C7" s="21" t="s">
        <v>9</v>
      </c>
      <c r="D7" s="21" t="s">
        <v>10</v>
      </c>
      <c r="E7" s="22" t="s">
        <v>11</v>
      </c>
      <c r="F7" s="2"/>
      <c r="G7" s="2"/>
      <c r="H7" s="2"/>
    </row>
    <row r="8" spans="1:8" ht="15.75" thickBot="1" x14ac:dyDescent="0.3">
      <c r="A8" s="14" t="s">
        <v>22</v>
      </c>
      <c r="B8" s="26">
        <v>919</v>
      </c>
      <c r="C8" s="5">
        <f>(B18-15)*D18/261</f>
        <v>10.052563218390805</v>
      </c>
      <c r="D8" s="6">
        <f>B8*C8</f>
        <v>9238.30559770115</v>
      </c>
      <c r="E8" s="7">
        <f>D8*E18*1000</f>
        <v>22587010504.987473</v>
      </c>
      <c r="F8" s="2"/>
      <c r="G8" s="2"/>
      <c r="H8" s="2"/>
    </row>
    <row r="9" spans="1:8" x14ac:dyDescent="0.25">
      <c r="A9" s="8"/>
      <c r="B9" s="8"/>
      <c r="C9" s="8"/>
      <c r="D9" s="8"/>
      <c r="E9" s="8"/>
      <c r="F9" s="2"/>
      <c r="G9" s="2"/>
      <c r="H9" s="2"/>
    </row>
    <row r="10" spans="1:8" ht="15.75" thickBot="1" x14ac:dyDescent="0.3">
      <c r="A10" s="2"/>
      <c r="B10" s="2"/>
      <c r="C10" s="2"/>
      <c r="D10" s="2"/>
      <c r="E10" s="2"/>
      <c r="F10" s="2"/>
      <c r="G10" s="2"/>
      <c r="H10" s="2"/>
    </row>
    <row r="11" spans="1:8" ht="15.75" x14ac:dyDescent="0.25">
      <c r="A11" s="33" t="s">
        <v>12</v>
      </c>
      <c r="B11" s="34"/>
      <c r="C11" s="34"/>
      <c r="D11" s="34"/>
      <c r="E11" s="34"/>
      <c r="F11" s="34"/>
      <c r="G11" s="34"/>
      <c r="H11" s="35"/>
    </row>
    <row r="12" spans="1:8" ht="60" customHeight="1" x14ac:dyDescent="0.25">
      <c r="A12" s="23" t="s">
        <v>1</v>
      </c>
      <c r="B12" s="21" t="s">
        <v>19</v>
      </c>
      <c r="C12" s="21" t="s">
        <v>16</v>
      </c>
      <c r="D12" s="21" t="s">
        <v>17</v>
      </c>
      <c r="E12" s="21" t="s">
        <v>18</v>
      </c>
      <c r="F12" s="21" t="s">
        <v>15</v>
      </c>
      <c r="G12" s="24" t="s">
        <v>13</v>
      </c>
      <c r="H12" s="22" t="s">
        <v>14</v>
      </c>
    </row>
    <row r="13" spans="1:8" ht="15.75" thickBot="1" x14ac:dyDescent="0.3">
      <c r="A13" s="14" t="s">
        <v>22</v>
      </c>
      <c r="B13" s="9">
        <v>0</v>
      </c>
      <c r="C13" s="9">
        <f>0.667*0.35*(C18-109.5)</f>
        <v>61.435869249999989</v>
      </c>
      <c r="D13" s="9">
        <f>0.667*(0.45*(C18-146)+12.78)</f>
        <v>76.557759750000002</v>
      </c>
      <c r="E13" s="9">
        <f>0.667*(0.3*(C18-182.5)+29.2)</f>
        <v>57.528416499999992</v>
      </c>
      <c r="F13" s="9">
        <f>E13</f>
        <v>57.528416499999992</v>
      </c>
      <c r="G13" s="10">
        <f>F13*F18*1000</f>
        <v>79519228.991289988</v>
      </c>
      <c r="H13" s="4">
        <f>G13*D18</f>
        <v>5787409485.9860859</v>
      </c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ht="15.75" thickBot="1" x14ac:dyDescent="0.3">
      <c r="A15" s="2"/>
      <c r="B15" s="2"/>
      <c r="C15" s="2"/>
      <c r="D15" s="2"/>
      <c r="E15" s="2"/>
      <c r="F15" s="2"/>
      <c r="G15" s="2"/>
      <c r="H15" s="2"/>
    </row>
    <row r="16" spans="1:8" ht="16.5" x14ac:dyDescent="0.25">
      <c r="A16" s="36" t="s">
        <v>0</v>
      </c>
      <c r="B16" s="37"/>
      <c r="C16" s="37"/>
      <c r="D16" s="37"/>
      <c r="E16" s="37"/>
      <c r="F16" s="38"/>
      <c r="G16" s="11"/>
      <c r="H16" s="2"/>
    </row>
    <row r="17" spans="1:8" ht="54" customHeight="1" x14ac:dyDescent="0.25">
      <c r="A17" s="25" t="s">
        <v>1</v>
      </c>
      <c r="B17" s="21" t="s">
        <v>20</v>
      </c>
      <c r="C17" s="21" t="s">
        <v>2</v>
      </c>
      <c r="D17" s="21" t="s">
        <v>21</v>
      </c>
      <c r="E17" s="21" t="s">
        <v>23</v>
      </c>
      <c r="F17" s="21" t="s">
        <v>24</v>
      </c>
      <c r="G17" s="12"/>
      <c r="H17" s="12"/>
    </row>
    <row r="18" spans="1:8" ht="21" customHeight="1" thickBot="1" x14ac:dyDescent="0.3">
      <c r="A18" s="14" t="s">
        <v>22</v>
      </c>
      <c r="B18" s="15">
        <v>51.05</v>
      </c>
      <c r="C18" s="15">
        <f>B18*7.3</f>
        <v>372.66499999999996</v>
      </c>
      <c r="D18" s="15">
        <v>72.78</v>
      </c>
      <c r="E18" s="15">
        <v>2444.9299999999998</v>
      </c>
      <c r="F18" s="16">
        <v>1382.26</v>
      </c>
      <c r="G18" s="13"/>
      <c r="H18" s="8"/>
    </row>
  </sheetData>
  <mergeCells count="4">
    <mergeCell ref="A1:D1"/>
    <mergeCell ref="A6:E6"/>
    <mergeCell ref="A11:H11"/>
    <mergeCell ref="A16:F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71E5A-40C5-411D-8536-892BE37BC19F}">
  <sheetPr>
    <tabColor theme="4" tint="-0.249977111117893"/>
  </sheetPr>
  <dimension ref="A1:H18"/>
  <sheetViews>
    <sheetView workbookViewId="0">
      <selection activeCell="G17" sqref="G17"/>
    </sheetView>
  </sheetViews>
  <sheetFormatPr defaultRowHeight="15" x14ac:dyDescent="0.25"/>
  <cols>
    <col min="1" max="1" width="21.42578125" customWidth="1"/>
    <col min="2" max="2" width="26.42578125" customWidth="1"/>
    <col min="3" max="3" width="27.42578125" customWidth="1"/>
    <col min="4" max="4" width="26.140625" customWidth="1"/>
    <col min="5" max="5" width="25.42578125" customWidth="1"/>
    <col min="6" max="6" width="26.5703125" customWidth="1"/>
    <col min="7" max="7" width="19.7109375" customWidth="1"/>
    <col min="8" max="8" width="20.85546875" customWidth="1"/>
  </cols>
  <sheetData>
    <row r="1" spans="1:8" ht="16.5" x14ac:dyDescent="0.25">
      <c r="A1" s="27" t="s">
        <v>3</v>
      </c>
      <c r="B1" s="28"/>
      <c r="C1" s="28"/>
      <c r="D1" s="29"/>
      <c r="E1" s="17"/>
      <c r="F1" s="1"/>
      <c r="G1" s="2"/>
      <c r="H1" s="2"/>
    </row>
    <row r="2" spans="1:8" ht="50.25" customHeight="1" x14ac:dyDescent="0.25">
      <c r="A2" s="18" t="s">
        <v>1</v>
      </c>
      <c r="B2" s="19" t="s">
        <v>4</v>
      </c>
      <c r="C2" s="19" t="s">
        <v>5</v>
      </c>
      <c r="D2" s="20" t="s">
        <v>6</v>
      </c>
      <c r="E2" s="2"/>
      <c r="F2" s="2"/>
      <c r="G2" s="2"/>
      <c r="H2" s="2"/>
    </row>
    <row r="3" spans="1:8" ht="15.75" thickBot="1" x14ac:dyDescent="0.3">
      <c r="A3" s="14" t="s">
        <v>28</v>
      </c>
      <c r="B3" s="3">
        <f>E8/1000000</f>
        <v>34533.384301028273</v>
      </c>
      <c r="C3" s="3">
        <f>H13/1000000</f>
        <v>67757.503816595068</v>
      </c>
      <c r="D3" s="4">
        <f>B3+C3</f>
        <v>102290.88811762334</v>
      </c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ht="15.75" thickBot="1" x14ac:dyDescent="0.3">
      <c r="A5" s="2"/>
      <c r="B5" s="2"/>
      <c r="C5" s="2"/>
      <c r="D5" s="2"/>
      <c r="E5" s="2"/>
      <c r="F5" s="2"/>
      <c r="G5" s="2"/>
      <c r="H5" s="2"/>
    </row>
    <row r="6" spans="1:8" ht="15.75" x14ac:dyDescent="0.25">
      <c r="A6" s="30" t="s">
        <v>7</v>
      </c>
      <c r="B6" s="31"/>
      <c r="C6" s="31"/>
      <c r="D6" s="31"/>
      <c r="E6" s="32"/>
      <c r="F6" s="2"/>
      <c r="G6" s="2"/>
      <c r="H6" s="2"/>
    </row>
    <row r="7" spans="1:8" ht="51" customHeight="1" x14ac:dyDescent="0.25">
      <c r="A7" s="18" t="s">
        <v>1</v>
      </c>
      <c r="B7" s="21" t="s">
        <v>8</v>
      </c>
      <c r="C7" s="21" t="s">
        <v>9</v>
      </c>
      <c r="D7" s="21" t="s">
        <v>10</v>
      </c>
      <c r="E7" s="22" t="s">
        <v>11</v>
      </c>
      <c r="F7" s="2"/>
      <c r="G7" s="2"/>
      <c r="H7" s="2"/>
    </row>
    <row r="8" spans="1:8" ht="15.75" thickBot="1" x14ac:dyDescent="0.3">
      <c r="A8" s="14" t="s">
        <v>28</v>
      </c>
      <c r="B8" s="26">
        <v>919</v>
      </c>
      <c r="C8" s="5">
        <f>(B18-15)*D18/261</f>
        <v>14.205781034482758</v>
      </c>
      <c r="D8" s="6">
        <f>B8*C8</f>
        <v>13055.112770689655</v>
      </c>
      <c r="E8" s="7">
        <f>D8*E18*1000</f>
        <v>34533384301.028275</v>
      </c>
      <c r="F8" s="2"/>
      <c r="G8" s="2"/>
      <c r="H8" s="2"/>
    </row>
    <row r="9" spans="1:8" x14ac:dyDescent="0.25">
      <c r="A9" s="8"/>
      <c r="B9" s="8"/>
      <c r="C9" s="8"/>
      <c r="D9" s="8"/>
      <c r="E9" s="8"/>
      <c r="F9" s="2"/>
      <c r="G9" s="2"/>
      <c r="H9" s="2"/>
    </row>
    <row r="10" spans="1:8" ht="15.75" thickBot="1" x14ac:dyDescent="0.3">
      <c r="A10" s="2"/>
      <c r="B10" s="2"/>
      <c r="C10" s="2"/>
      <c r="D10" s="2"/>
      <c r="E10" s="2"/>
      <c r="F10" s="2"/>
      <c r="G10" s="2"/>
      <c r="H10" s="2"/>
    </row>
    <row r="11" spans="1:8" ht="15.75" x14ac:dyDescent="0.25">
      <c r="A11" s="33" t="s">
        <v>12</v>
      </c>
      <c r="B11" s="34"/>
      <c r="C11" s="34"/>
      <c r="D11" s="34"/>
      <c r="E11" s="34"/>
      <c r="F11" s="34"/>
      <c r="G11" s="34"/>
      <c r="H11" s="35"/>
    </row>
    <row r="12" spans="1:8" ht="60" customHeight="1" x14ac:dyDescent="0.25">
      <c r="A12" s="23" t="s">
        <v>1</v>
      </c>
      <c r="B12" s="21" t="s">
        <v>19</v>
      </c>
      <c r="C12" s="21" t="s">
        <v>16</v>
      </c>
      <c r="D12" s="21" t="s">
        <v>17</v>
      </c>
      <c r="E12" s="21" t="s">
        <v>18</v>
      </c>
      <c r="F12" s="21" t="s">
        <v>15</v>
      </c>
      <c r="G12" s="24" t="s">
        <v>13</v>
      </c>
      <c r="H12" s="22" t="s">
        <v>14</v>
      </c>
    </row>
    <row r="13" spans="1:8" ht="15.75" thickBot="1" x14ac:dyDescent="0.3">
      <c r="A13" s="14" t="s">
        <v>28</v>
      </c>
      <c r="B13" s="9">
        <v>0</v>
      </c>
      <c r="C13" s="9">
        <f>0.667*0.35*(C18-109.5)</f>
        <v>75.836232499999994</v>
      </c>
      <c r="D13" s="9">
        <f>0.667*(0.45*(C18-146)+12.78)</f>
        <v>95.072512500000002</v>
      </c>
      <c r="E13" s="9">
        <f>0.667*(0.3*(C18-182.5)+29.2)</f>
        <v>69.871584999999996</v>
      </c>
      <c r="F13" s="9">
        <f>E13</f>
        <v>69.871584999999996</v>
      </c>
      <c r="G13" s="10">
        <f>F13*F18*1000</f>
        <v>813226993.22479987</v>
      </c>
      <c r="H13" s="4">
        <f>G13*D18</f>
        <v>67757503816.59507</v>
      </c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ht="15.75" thickBot="1" x14ac:dyDescent="0.3">
      <c r="A15" s="2"/>
      <c r="B15" s="2"/>
      <c r="C15" s="2"/>
      <c r="D15" s="2"/>
      <c r="E15" s="2"/>
      <c r="F15" s="2"/>
      <c r="G15" s="2"/>
      <c r="H15" s="2"/>
    </row>
    <row r="16" spans="1:8" ht="16.5" x14ac:dyDescent="0.25">
      <c r="A16" s="36" t="s">
        <v>0</v>
      </c>
      <c r="B16" s="37"/>
      <c r="C16" s="37"/>
      <c r="D16" s="37"/>
      <c r="E16" s="37"/>
      <c r="F16" s="38"/>
      <c r="G16" s="11"/>
      <c r="H16" s="2"/>
    </row>
    <row r="17" spans="1:8" ht="54" customHeight="1" x14ac:dyDescent="0.25">
      <c r="A17" s="25" t="s">
        <v>1</v>
      </c>
      <c r="B17" s="21" t="s">
        <v>20</v>
      </c>
      <c r="C17" s="21" t="s">
        <v>2</v>
      </c>
      <c r="D17" s="21" t="s">
        <v>21</v>
      </c>
      <c r="E17" s="21" t="s">
        <v>30</v>
      </c>
      <c r="F17" s="21" t="s">
        <v>29</v>
      </c>
      <c r="G17" s="12"/>
      <c r="H17" s="12"/>
    </row>
    <row r="18" spans="1:8" ht="21" customHeight="1" thickBot="1" x14ac:dyDescent="0.3">
      <c r="A18" s="14" t="s">
        <v>28</v>
      </c>
      <c r="B18" s="15">
        <v>59.5</v>
      </c>
      <c r="C18" s="15">
        <f>B18*7.3</f>
        <v>434.34999999999997</v>
      </c>
      <c r="D18" s="15">
        <v>83.319299999999998</v>
      </c>
      <c r="E18" s="15">
        <v>2645.2</v>
      </c>
      <c r="F18" s="16">
        <v>11638.88</v>
      </c>
      <c r="G18" s="13"/>
      <c r="H18" s="8"/>
    </row>
  </sheetData>
  <mergeCells count="4">
    <mergeCell ref="A1:D1"/>
    <mergeCell ref="A6:E6"/>
    <mergeCell ref="A11:H11"/>
    <mergeCell ref="A16:F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C53E7-FCB7-46D9-BB80-ABEC4188066D}">
  <sheetPr>
    <tabColor theme="4" tint="-0.249977111117893"/>
  </sheetPr>
  <dimension ref="A1:H18"/>
  <sheetViews>
    <sheetView workbookViewId="0">
      <selection activeCell="D3" sqref="D3"/>
    </sheetView>
  </sheetViews>
  <sheetFormatPr defaultRowHeight="15" x14ac:dyDescent="0.25"/>
  <cols>
    <col min="1" max="1" width="21.42578125" customWidth="1"/>
    <col min="2" max="2" width="26.42578125" customWidth="1"/>
    <col min="3" max="3" width="27.42578125" customWidth="1"/>
    <col min="4" max="4" width="26.140625" customWidth="1"/>
    <col min="5" max="5" width="25.42578125" customWidth="1"/>
    <col min="6" max="6" width="26.5703125" customWidth="1"/>
    <col min="7" max="7" width="19.7109375" customWidth="1"/>
    <col min="8" max="8" width="20.85546875" customWidth="1"/>
  </cols>
  <sheetData>
    <row r="1" spans="1:8" ht="16.5" x14ac:dyDescent="0.25">
      <c r="A1" s="27" t="s">
        <v>3</v>
      </c>
      <c r="B1" s="28"/>
      <c r="C1" s="28"/>
      <c r="D1" s="29"/>
      <c r="E1" s="17"/>
      <c r="F1" s="1"/>
      <c r="G1" s="2"/>
      <c r="H1" s="2"/>
    </row>
    <row r="2" spans="1:8" ht="50.25" customHeight="1" x14ac:dyDescent="0.25">
      <c r="A2" s="18" t="s">
        <v>1</v>
      </c>
      <c r="B2" s="19" t="s">
        <v>4</v>
      </c>
      <c r="C2" s="19" t="s">
        <v>5</v>
      </c>
      <c r="D2" s="20" t="s">
        <v>6</v>
      </c>
      <c r="E2" s="2"/>
      <c r="F2" s="2"/>
      <c r="G2" s="2"/>
      <c r="H2" s="2"/>
    </row>
    <row r="3" spans="1:8" ht="15.75" thickBot="1" x14ac:dyDescent="0.3">
      <c r="A3" s="14" t="s">
        <v>31</v>
      </c>
      <c r="B3" s="3">
        <f>E8/1000000</f>
        <v>42008.892185419398</v>
      </c>
      <c r="C3" s="3">
        <f>H13/1000000</f>
        <v>89462.600298820675</v>
      </c>
      <c r="D3" s="4">
        <f>B3+C3</f>
        <v>131471.49248424007</v>
      </c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ht="15.75" thickBot="1" x14ac:dyDescent="0.3">
      <c r="A5" s="2"/>
      <c r="B5" s="2"/>
      <c r="C5" s="2"/>
      <c r="D5" s="2"/>
      <c r="E5" s="2"/>
      <c r="F5" s="2"/>
      <c r="G5" s="2"/>
      <c r="H5" s="2"/>
    </row>
    <row r="6" spans="1:8" ht="15.75" x14ac:dyDescent="0.25">
      <c r="A6" s="30" t="s">
        <v>7</v>
      </c>
      <c r="B6" s="31"/>
      <c r="C6" s="31"/>
      <c r="D6" s="31"/>
      <c r="E6" s="32"/>
      <c r="F6" s="2"/>
      <c r="G6" s="2"/>
      <c r="H6" s="2"/>
    </row>
    <row r="7" spans="1:8" ht="51" customHeight="1" x14ac:dyDescent="0.25">
      <c r="A7" s="18" t="s">
        <v>1</v>
      </c>
      <c r="B7" s="21" t="s">
        <v>8</v>
      </c>
      <c r="C7" s="21" t="s">
        <v>9</v>
      </c>
      <c r="D7" s="21" t="s">
        <v>10</v>
      </c>
      <c r="E7" s="22" t="s">
        <v>11</v>
      </c>
      <c r="F7" s="2"/>
      <c r="G7" s="2"/>
      <c r="H7" s="2"/>
    </row>
    <row r="8" spans="1:8" ht="15.75" thickBot="1" x14ac:dyDescent="0.3">
      <c r="A8" s="14" t="s">
        <v>31</v>
      </c>
      <c r="B8" s="26">
        <v>919</v>
      </c>
      <c r="C8" s="5">
        <f>(B18-15)*D18/261</f>
        <v>15.565786337164752</v>
      </c>
      <c r="D8" s="6">
        <f>B8*C8</f>
        <v>14304.957643854408</v>
      </c>
      <c r="E8" s="7">
        <f>D8*E18*1000</f>
        <v>42008892185.419395</v>
      </c>
      <c r="F8" s="2"/>
      <c r="G8" s="2"/>
      <c r="H8" s="2"/>
    </row>
    <row r="9" spans="1:8" x14ac:dyDescent="0.25">
      <c r="A9" s="8"/>
      <c r="B9" s="8"/>
      <c r="C9" s="8"/>
      <c r="D9" s="8"/>
      <c r="E9" s="8"/>
      <c r="F9" s="2"/>
      <c r="G9" s="2"/>
      <c r="H9" s="2"/>
    </row>
    <row r="10" spans="1:8" ht="15.75" thickBot="1" x14ac:dyDescent="0.3">
      <c r="A10" s="2"/>
      <c r="B10" s="2"/>
      <c r="C10" s="2"/>
      <c r="D10" s="2"/>
      <c r="E10" s="2"/>
      <c r="F10" s="2"/>
      <c r="G10" s="2"/>
      <c r="H10" s="2"/>
    </row>
    <row r="11" spans="1:8" ht="15.75" x14ac:dyDescent="0.25">
      <c r="A11" s="33" t="s">
        <v>12</v>
      </c>
      <c r="B11" s="34"/>
      <c r="C11" s="34"/>
      <c r="D11" s="34"/>
      <c r="E11" s="34"/>
      <c r="F11" s="34"/>
      <c r="G11" s="34"/>
      <c r="H11" s="35"/>
    </row>
    <row r="12" spans="1:8" ht="60" customHeight="1" x14ac:dyDescent="0.25">
      <c r="A12" s="23" t="s">
        <v>1</v>
      </c>
      <c r="B12" s="21" t="s">
        <v>19</v>
      </c>
      <c r="C12" s="21" t="s">
        <v>16</v>
      </c>
      <c r="D12" s="21" t="s">
        <v>17</v>
      </c>
      <c r="E12" s="21" t="s">
        <v>18</v>
      </c>
      <c r="F12" s="21" t="s">
        <v>15</v>
      </c>
      <c r="G12" s="24" t="s">
        <v>13</v>
      </c>
      <c r="H12" s="22" t="s">
        <v>14</v>
      </c>
    </row>
    <row r="13" spans="1:8" ht="15.75" thickBot="1" x14ac:dyDescent="0.3">
      <c r="A13" s="14" t="s">
        <v>31</v>
      </c>
      <c r="B13" s="9">
        <v>0</v>
      </c>
      <c r="C13" s="9">
        <f>0.667*0.35*(C18-109.5)</f>
        <v>81.783838149999994</v>
      </c>
      <c r="D13" s="9">
        <f>0.667*(0.45*(C18-146)+12.78)</f>
        <v>102.71943405</v>
      </c>
      <c r="E13" s="9">
        <f>0.667*(0.3*(C18-182.5)+29.2)</f>
        <v>74.969532700000002</v>
      </c>
      <c r="F13" s="9">
        <f>E13</f>
        <v>74.969532700000002</v>
      </c>
      <c r="G13" s="10">
        <f>F13*F18*1000</f>
        <v>1056770532.9392</v>
      </c>
      <c r="H13" s="7">
        <f>G13*D18</f>
        <v>89462600298.820679</v>
      </c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ht="15.75" thickBot="1" x14ac:dyDescent="0.3">
      <c r="A15" s="2"/>
      <c r="B15" s="2"/>
      <c r="C15" s="2"/>
      <c r="D15" s="2"/>
      <c r="E15" s="2"/>
      <c r="F15" s="2"/>
      <c r="G15" s="2"/>
      <c r="H15" s="2"/>
    </row>
    <row r="16" spans="1:8" ht="16.5" x14ac:dyDescent="0.25">
      <c r="A16" s="36" t="s">
        <v>0</v>
      </c>
      <c r="B16" s="37"/>
      <c r="C16" s="37"/>
      <c r="D16" s="37"/>
      <c r="E16" s="37"/>
      <c r="F16" s="38"/>
      <c r="G16" s="11"/>
      <c r="H16" s="2"/>
    </row>
    <row r="17" spans="1:8" ht="54" customHeight="1" x14ac:dyDescent="0.25">
      <c r="A17" s="25" t="s">
        <v>1</v>
      </c>
      <c r="B17" s="21" t="s">
        <v>20</v>
      </c>
      <c r="C17" s="21" t="s">
        <v>2</v>
      </c>
      <c r="D17" s="21" t="s">
        <v>21</v>
      </c>
      <c r="E17" s="21" t="s">
        <v>33</v>
      </c>
      <c r="F17" s="21" t="s">
        <v>32</v>
      </c>
      <c r="G17" s="12"/>
      <c r="H17" s="12"/>
    </row>
    <row r="18" spans="1:8" ht="21" customHeight="1" thickBot="1" x14ac:dyDescent="0.3">
      <c r="A18" s="14" t="s">
        <v>31</v>
      </c>
      <c r="B18" s="15">
        <v>62.99</v>
      </c>
      <c r="C18" s="15">
        <f>B18*7.3</f>
        <v>459.827</v>
      </c>
      <c r="D18" s="15">
        <v>84.656599999999997</v>
      </c>
      <c r="E18" s="15">
        <v>2936.6666599999999</v>
      </c>
      <c r="F18" s="16">
        <v>14096</v>
      </c>
      <c r="G18" s="13"/>
      <c r="H18" s="8"/>
    </row>
  </sheetData>
  <mergeCells count="4">
    <mergeCell ref="A1:D1"/>
    <mergeCell ref="A6:E6"/>
    <mergeCell ref="A11:H11"/>
    <mergeCell ref="A16:F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9A597-ECAA-477E-B708-FD8E386D4DBA}">
  <sheetPr>
    <tabColor theme="4" tint="-0.249977111117893"/>
  </sheetPr>
  <dimension ref="A1:H18"/>
  <sheetViews>
    <sheetView tabSelected="1" workbookViewId="0">
      <selection activeCell="F2" sqref="F2"/>
    </sheetView>
  </sheetViews>
  <sheetFormatPr defaultRowHeight="15" x14ac:dyDescent="0.25"/>
  <cols>
    <col min="1" max="1" width="21.42578125" customWidth="1"/>
    <col min="2" max="2" width="26.42578125" customWidth="1"/>
    <col min="3" max="3" width="27.42578125" customWidth="1"/>
    <col min="4" max="4" width="26.140625" customWidth="1"/>
    <col min="5" max="5" width="25.42578125" customWidth="1"/>
    <col min="6" max="6" width="26.5703125" customWidth="1"/>
    <col min="7" max="7" width="19.7109375" customWidth="1"/>
    <col min="8" max="8" width="20.85546875" customWidth="1"/>
  </cols>
  <sheetData>
    <row r="1" spans="1:8" ht="16.5" x14ac:dyDescent="0.25">
      <c r="A1" s="27" t="s">
        <v>3</v>
      </c>
      <c r="B1" s="28"/>
      <c r="C1" s="28"/>
      <c r="D1" s="29"/>
      <c r="E1" s="17"/>
      <c r="F1" s="1"/>
      <c r="G1" s="2"/>
      <c r="H1" s="2"/>
    </row>
    <row r="2" spans="1:8" ht="50.25" customHeight="1" x14ac:dyDescent="0.25">
      <c r="A2" s="18" t="s">
        <v>1</v>
      </c>
      <c r="B2" s="19" t="s">
        <v>4</v>
      </c>
      <c r="C2" s="19" t="s">
        <v>5</v>
      </c>
      <c r="D2" s="20" t="s">
        <v>6</v>
      </c>
      <c r="E2" s="2"/>
      <c r="F2" s="2"/>
      <c r="G2" s="2"/>
      <c r="H2" s="2"/>
    </row>
    <row r="3" spans="1:8" ht="15.75" thickBot="1" x14ac:dyDescent="0.3">
      <c r="A3" s="14" t="s">
        <v>34</v>
      </c>
      <c r="B3" s="3">
        <f>E8/1000000</f>
        <v>49047.77956410942</v>
      </c>
      <c r="C3" s="3">
        <f>H13/1000000</f>
        <v>24652.092962332106</v>
      </c>
      <c r="D3" s="4">
        <f>B3+C3</f>
        <v>73699.872526441526</v>
      </c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ht="15.75" thickBot="1" x14ac:dyDescent="0.3">
      <c r="A5" s="2"/>
      <c r="B5" s="2"/>
      <c r="C5" s="2"/>
      <c r="D5" s="2"/>
      <c r="E5" s="2"/>
      <c r="F5" s="2"/>
      <c r="G5" s="2"/>
      <c r="H5" s="2"/>
    </row>
    <row r="6" spans="1:8" ht="15.75" x14ac:dyDescent="0.25">
      <c r="A6" s="30" t="s">
        <v>7</v>
      </c>
      <c r="B6" s="31"/>
      <c r="C6" s="31"/>
      <c r="D6" s="31"/>
      <c r="E6" s="32"/>
      <c r="F6" s="2"/>
      <c r="G6" s="2"/>
      <c r="H6" s="2"/>
    </row>
    <row r="7" spans="1:8" ht="51" customHeight="1" x14ac:dyDescent="0.25">
      <c r="A7" s="18" t="s">
        <v>1</v>
      </c>
      <c r="B7" s="21" t="s">
        <v>8</v>
      </c>
      <c r="C7" s="21" t="s">
        <v>9</v>
      </c>
      <c r="D7" s="21" t="s">
        <v>10</v>
      </c>
      <c r="E7" s="22" t="s">
        <v>11</v>
      </c>
      <c r="F7" s="2"/>
      <c r="G7" s="2"/>
      <c r="H7" s="2"/>
    </row>
    <row r="8" spans="1:8" ht="15.75" thickBot="1" x14ac:dyDescent="0.3">
      <c r="A8" s="14" t="s">
        <v>34</v>
      </c>
      <c r="B8" s="26">
        <v>919</v>
      </c>
      <c r="C8" s="5">
        <f>(B18-15)*D18/261</f>
        <v>18.736068620689654</v>
      </c>
      <c r="D8" s="6">
        <f>B8*C8</f>
        <v>17218.44706241379</v>
      </c>
      <c r="E8" s="7">
        <f>D8*E18*1000</f>
        <v>49047779564.109421</v>
      </c>
      <c r="F8" s="2"/>
      <c r="G8" s="2"/>
      <c r="H8" s="2"/>
    </row>
    <row r="9" spans="1:8" x14ac:dyDescent="0.25">
      <c r="A9" s="8"/>
      <c r="B9" s="8"/>
      <c r="C9" s="8"/>
      <c r="D9" s="8"/>
      <c r="E9" s="8"/>
      <c r="F9" s="2"/>
      <c r="G9" s="2"/>
      <c r="H9" s="2"/>
    </row>
    <row r="10" spans="1:8" ht="15.75" thickBot="1" x14ac:dyDescent="0.3">
      <c r="A10" s="2"/>
      <c r="B10" s="2"/>
      <c r="C10" s="2"/>
      <c r="D10" s="2"/>
      <c r="E10" s="2"/>
      <c r="F10" s="2"/>
      <c r="G10" s="2"/>
      <c r="H10" s="2"/>
    </row>
    <row r="11" spans="1:8" ht="15.75" x14ac:dyDescent="0.25">
      <c r="A11" s="33" t="s">
        <v>12</v>
      </c>
      <c r="B11" s="34"/>
      <c r="C11" s="34"/>
      <c r="D11" s="34"/>
      <c r="E11" s="34"/>
      <c r="F11" s="34"/>
      <c r="G11" s="34"/>
      <c r="H11" s="35"/>
    </row>
    <row r="12" spans="1:8" ht="60" customHeight="1" x14ac:dyDescent="0.25">
      <c r="A12" s="23" t="s">
        <v>1</v>
      </c>
      <c r="B12" s="21" t="s">
        <v>19</v>
      </c>
      <c r="C12" s="21" t="s">
        <v>16</v>
      </c>
      <c r="D12" s="21" t="s">
        <v>17</v>
      </c>
      <c r="E12" s="21" t="s">
        <v>18</v>
      </c>
      <c r="F12" s="21" t="s">
        <v>15</v>
      </c>
      <c r="G12" s="24" t="s">
        <v>13</v>
      </c>
      <c r="H12" s="22" t="s">
        <v>14</v>
      </c>
    </row>
    <row r="13" spans="1:8" ht="15.75" thickBot="1" x14ac:dyDescent="0.3">
      <c r="A13" s="14" t="s">
        <v>34</v>
      </c>
      <c r="B13" s="9">
        <v>0</v>
      </c>
      <c r="C13" s="9">
        <f>0.667*0.35*(C18-109.5)</f>
        <v>90.514377904999989</v>
      </c>
      <c r="D13" s="9">
        <f>0.667*(0.45*(C18-146)+12.78)</f>
        <v>113.94441373500001</v>
      </c>
      <c r="E13" s="9">
        <f>0.667*(0.3*(C18-182.5)+29.2)</f>
        <v>82.452852489999998</v>
      </c>
      <c r="F13" s="9">
        <f>E13</f>
        <v>82.452852489999998</v>
      </c>
      <c r="G13" s="10">
        <f>F13*F18*1000</f>
        <v>267753806.47694266</v>
      </c>
      <c r="H13" s="7">
        <f>G13*D18</f>
        <v>24652092962.332108</v>
      </c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ht="15.75" thickBot="1" x14ac:dyDescent="0.3">
      <c r="A15" s="2"/>
      <c r="B15" s="2"/>
      <c r="C15" s="2"/>
      <c r="D15" s="2"/>
      <c r="E15" s="2"/>
      <c r="F15" s="2"/>
      <c r="G15" s="2"/>
      <c r="H15" s="2"/>
    </row>
    <row r="16" spans="1:8" ht="16.5" x14ac:dyDescent="0.25">
      <c r="A16" s="36" t="s">
        <v>0</v>
      </c>
      <c r="B16" s="37"/>
      <c r="C16" s="37"/>
      <c r="D16" s="37"/>
      <c r="E16" s="37"/>
      <c r="F16" s="38"/>
      <c r="G16" s="11"/>
      <c r="H16" s="2"/>
    </row>
    <row r="17" spans="1:8" ht="54" customHeight="1" x14ac:dyDescent="0.25">
      <c r="A17" s="25" t="s">
        <v>1</v>
      </c>
      <c r="B17" s="21" t="s">
        <v>20</v>
      </c>
      <c r="C17" s="21" t="s">
        <v>2</v>
      </c>
      <c r="D17" s="21" t="s">
        <v>21</v>
      </c>
      <c r="E17" s="21" t="s">
        <v>35</v>
      </c>
      <c r="F17" s="21" t="s">
        <v>36</v>
      </c>
      <c r="G17" s="12"/>
      <c r="H17" s="12"/>
    </row>
    <row r="18" spans="1:8" ht="21" customHeight="1" thickBot="1" x14ac:dyDescent="0.3">
      <c r="A18" s="14" t="s">
        <v>34</v>
      </c>
      <c r="B18" s="15">
        <v>68.113</v>
      </c>
      <c r="C18" s="15">
        <f>B18*7.3</f>
        <v>497.22489999999999</v>
      </c>
      <c r="D18" s="15">
        <v>92.07</v>
      </c>
      <c r="E18" s="15">
        <v>2848.56</v>
      </c>
      <c r="F18" s="16">
        <v>3247.3564999999999</v>
      </c>
      <c r="G18" s="13"/>
      <c r="H18" s="8"/>
    </row>
  </sheetData>
  <mergeCells count="4">
    <mergeCell ref="A1:D1"/>
    <mergeCell ref="A6:E6"/>
    <mergeCell ref="A11:H11"/>
    <mergeCell ref="A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2022 (июль-декабрь)</vt:lpstr>
      <vt:lpstr>2023 (январь-март)</vt:lpstr>
      <vt:lpstr>2023 (январь-сентябрь)</vt:lpstr>
      <vt:lpstr>2023 (январь-декабрь) </vt:lpstr>
      <vt:lpstr>2024 (январь-март)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Багаутдинова</dc:creator>
  <cp:lastModifiedBy>Радмир Назаров</cp:lastModifiedBy>
  <cp:lastPrinted>2016-06-14T08:18:47Z</cp:lastPrinted>
  <dcterms:created xsi:type="dcterms:W3CDTF">2016-01-29T09:40:49Z</dcterms:created>
  <dcterms:modified xsi:type="dcterms:W3CDTF">2024-05-08T11:31:38Z</dcterms:modified>
</cp:coreProperties>
</file>