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C:\Users\radmir\Desktop\2022 - 2023 год\Модель расчет корреляции\"/>
    </mc:Choice>
  </mc:AlternateContent>
  <xr:revisionPtr revIDLastSave="0" documentId="13_ncr:1_{F709FC3E-729C-498D-BB4A-9D6F93F70EEA}" xr6:coauthVersionLast="47" xr6:coauthVersionMax="47" xr10:uidLastSave="{00000000-0000-0000-0000-000000000000}"/>
  <bookViews>
    <workbookView xWindow="0" yWindow="60" windowWidth="21585" windowHeight="15540" tabRatio="593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J81" i="1" s="1"/>
  <c r="P81" i="1" s="1"/>
  <c r="D102" i="1"/>
  <c r="I83" i="1" s="1"/>
  <c r="F70" i="1"/>
  <c r="J52" i="1" s="1"/>
  <c r="D70" i="1"/>
  <c r="I52" i="1" s="1"/>
  <c r="O52" i="1" s="1"/>
  <c r="F38" i="1"/>
  <c r="J18" i="1" s="1"/>
  <c r="P18" i="1" s="1"/>
  <c r="D38" i="1"/>
  <c r="I24" i="1" s="1"/>
  <c r="I34" i="1" l="1"/>
  <c r="I30" i="1"/>
  <c r="I37" i="1"/>
  <c r="I33" i="1"/>
  <c r="I29" i="1"/>
  <c r="I26" i="1"/>
  <c r="I36" i="1"/>
  <c r="I32" i="1"/>
  <c r="I28" i="1"/>
  <c r="I35" i="1"/>
  <c r="I31" i="1"/>
  <c r="I27" i="1"/>
  <c r="I55" i="1"/>
  <c r="O55" i="1" s="1"/>
  <c r="I62" i="1"/>
  <c r="O62" i="1" s="1"/>
  <c r="I48" i="1"/>
  <c r="O48" i="1" s="1"/>
  <c r="I54" i="1"/>
  <c r="O54" i="1" s="1"/>
  <c r="I63" i="1"/>
  <c r="O63" i="1" s="1"/>
  <c r="I66" i="1"/>
  <c r="O66" i="1" s="1"/>
  <c r="I58" i="1"/>
  <c r="O58" i="1" s="1"/>
  <c r="I50" i="1"/>
  <c r="O50" i="1" s="1"/>
  <c r="I98" i="1"/>
  <c r="I82" i="1"/>
  <c r="O82" i="1" s="1"/>
  <c r="J97" i="1"/>
  <c r="P97" i="1" s="1"/>
  <c r="J92" i="1"/>
  <c r="P92" i="1" s="1"/>
  <c r="J84" i="1"/>
  <c r="P84" i="1" s="1"/>
  <c r="I94" i="1"/>
  <c r="O94" i="1" s="1"/>
  <c r="J101" i="1"/>
  <c r="P101" i="1" s="1"/>
  <c r="J96" i="1"/>
  <c r="P96" i="1" s="1"/>
  <c r="J91" i="1"/>
  <c r="P91" i="1" s="1"/>
  <c r="J83" i="1"/>
  <c r="P83" i="1" s="1"/>
  <c r="I90" i="1"/>
  <c r="J100" i="1"/>
  <c r="P100" i="1" s="1"/>
  <c r="J95" i="1"/>
  <c r="P95" i="1" s="1"/>
  <c r="J88" i="1"/>
  <c r="P88" i="1" s="1"/>
  <c r="I67" i="1"/>
  <c r="O67" i="1" s="1"/>
  <c r="I59" i="1"/>
  <c r="O59" i="1" s="1"/>
  <c r="I51" i="1"/>
  <c r="O51" i="1" s="1"/>
  <c r="I80" i="1"/>
  <c r="I86" i="1"/>
  <c r="J99" i="1"/>
  <c r="P99" i="1" s="1"/>
  <c r="J93" i="1"/>
  <c r="P93" i="1" s="1"/>
  <c r="J87" i="1"/>
  <c r="P87" i="1" s="1"/>
  <c r="K83" i="1"/>
  <c r="O83" i="1"/>
  <c r="I97" i="1"/>
  <c r="I89" i="1"/>
  <c r="I81" i="1"/>
  <c r="I69" i="1"/>
  <c r="O69" i="1" s="1"/>
  <c r="I65" i="1"/>
  <c r="O65" i="1" s="1"/>
  <c r="I61" i="1"/>
  <c r="O61" i="1" s="1"/>
  <c r="I57" i="1"/>
  <c r="O57" i="1" s="1"/>
  <c r="I53" i="1"/>
  <c r="O53" i="1" s="1"/>
  <c r="I49" i="1"/>
  <c r="O49" i="1" s="1"/>
  <c r="I100" i="1"/>
  <c r="I96" i="1"/>
  <c r="I92" i="1"/>
  <c r="I88" i="1"/>
  <c r="I84" i="1"/>
  <c r="J80" i="1"/>
  <c r="P80" i="1" s="1"/>
  <c r="J98" i="1"/>
  <c r="P98" i="1" s="1"/>
  <c r="J94" i="1"/>
  <c r="P94" i="1" s="1"/>
  <c r="J90" i="1"/>
  <c r="P90" i="1" s="1"/>
  <c r="J86" i="1"/>
  <c r="P86" i="1" s="1"/>
  <c r="J82" i="1"/>
  <c r="P82" i="1" s="1"/>
  <c r="O80" i="1"/>
  <c r="O98" i="1"/>
  <c r="O90" i="1"/>
  <c r="O86" i="1"/>
  <c r="I101" i="1"/>
  <c r="I93" i="1"/>
  <c r="I85" i="1"/>
  <c r="I68" i="1"/>
  <c r="O68" i="1" s="1"/>
  <c r="I64" i="1"/>
  <c r="O64" i="1" s="1"/>
  <c r="I60" i="1"/>
  <c r="O60" i="1" s="1"/>
  <c r="I56" i="1"/>
  <c r="O56" i="1" s="1"/>
  <c r="I99" i="1"/>
  <c r="I95" i="1"/>
  <c r="I91" i="1"/>
  <c r="I87" i="1"/>
  <c r="J89" i="1"/>
  <c r="P89" i="1" s="1"/>
  <c r="J85" i="1"/>
  <c r="P85" i="1" s="1"/>
  <c r="P52" i="1"/>
  <c r="K52" i="1"/>
  <c r="J67" i="1"/>
  <c r="J63" i="1"/>
  <c r="J59" i="1"/>
  <c r="J55" i="1"/>
  <c r="J51" i="1"/>
  <c r="J48" i="1"/>
  <c r="J62" i="1"/>
  <c r="J54" i="1"/>
  <c r="J69" i="1"/>
  <c r="J65" i="1"/>
  <c r="J61" i="1"/>
  <c r="J57" i="1"/>
  <c r="J53" i="1"/>
  <c r="J49" i="1"/>
  <c r="J66" i="1"/>
  <c r="J58" i="1"/>
  <c r="J50" i="1"/>
  <c r="J68" i="1"/>
  <c r="J64" i="1"/>
  <c r="J60" i="1"/>
  <c r="J56" i="1"/>
  <c r="O24" i="1"/>
  <c r="I20" i="1"/>
  <c r="I23" i="1"/>
  <c r="I19" i="1"/>
  <c r="J37" i="1"/>
  <c r="P37" i="1" s="1"/>
  <c r="J33" i="1"/>
  <c r="P33" i="1" s="1"/>
  <c r="J29" i="1"/>
  <c r="P29" i="1" s="1"/>
  <c r="J25" i="1"/>
  <c r="P25" i="1" s="1"/>
  <c r="J21" i="1"/>
  <c r="P21" i="1" s="1"/>
  <c r="J17" i="1"/>
  <c r="P17" i="1" s="1"/>
  <c r="I16" i="1"/>
  <c r="I22" i="1"/>
  <c r="I18" i="1"/>
  <c r="J36" i="1"/>
  <c r="P36" i="1" s="1"/>
  <c r="J32" i="1"/>
  <c r="P32" i="1" s="1"/>
  <c r="J28" i="1"/>
  <c r="P28" i="1" s="1"/>
  <c r="J24" i="1"/>
  <c r="P24" i="1" s="1"/>
  <c r="J20" i="1"/>
  <c r="P20" i="1" s="1"/>
  <c r="I25" i="1"/>
  <c r="I21" i="1"/>
  <c r="I17" i="1"/>
  <c r="J35" i="1"/>
  <c r="P35" i="1" s="1"/>
  <c r="J31" i="1"/>
  <c r="P31" i="1" s="1"/>
  <c r="J27" i="1"/>
  <c r="P27" i="1" s="1"/>
  <c r="J23" i="1"/>
  <c r="P23" i="1" s="1"/>
  <c r="J19" i="1"/>
  <c r="P19" i="1" s="1"/>
  <c r="J16" i="1"/>
  <c r="P16" i="1" s="1"/>
  <c r="J34" i="1"/>
  <c r="P34" i="1" s="1"/>
  <c r="J30" i="1"/>
  <c r="P30" i="1" s="1"/>
  <c r="J26" i="1"/>
  <c r="P26" i="1" s="1"/>
  <c r="J22" i="1"/>
  <c r="P22" i="1" s="1"/>
  <c r="K90" i="1" l="1"/>
  <c r="P102" i="1"/>
  <c r="O70" i="1"/>
  <c r="K94" i="1"/>
  <c r="O85" i="1"/>
  <c r="K85" i="1"/>
  <c r="O96" i="1"/>
  <c r="K96" i="1"/>
  <c r="K91" i="1"/>
  <c r="O91" i="1"/>
  <c r="O93" i="1"/>
  <c r="K93" i="1"/>
  <c r="O84" i="1"/>
  <c r="K84" i="1"/>
  <c r="O100" i="1"/>
  <c r="K100" i="1"/>
  <c r="O89" i="1"/>
  <c r="K89" i="1"/>
  <c r="K86" i="1"/>
  <c r="K98" i="1"/>
  <c r="K87" i="1"/>
  <c r="O87" i="1"/>
  <c r="K95" i="1"/>
  <c r="O95" i="1"/>
  <c r="O101" i="1"/>
  <c r="K101" i="1"/>
  <c r="O88" i="1"/>
  <c r="K88" i="1"/>
  <c r="O97" i="1"/>
  <c r="K97" i="1"/>
  <c r="K80" i="1"/>
  <c r="O81" i="1"/>
  <c r="K81" i="1"/>
  <c r="K99" i="1"/>
  <c r="O99" i="1"/>
  <c r="K92" i="1"/>
  <c r="O92" i="1"/>
  <c r="K82" i="1"/>
  <c r="P68" i="1"/>
  <c r="K68" i="1"/>
  <c r="P65" i="1"/>
  <c r="K65" i="1"/>
  <c r="P63" i="1"/>
  <c r="K63" i="1"/>
  <c r="P50" i="1"/>
  <c r="K50" i="1"/>
  <c r="P69" i="1"/>
  <c r="K69" i="1"/>
  <c r="P67" i="1"/>
  <c r="K67" i="1"/>
  <c r="P60" i="1"/>
  <c r="K60" i="1"/>
  <c r="P58" i="1"/>
  <c r="K58" i="1"/>
  <c r="P57" i="1"/>
  <c r="K57" i="1"/>
  <c r="P54" i="1"/>
  <c r="K54" i="1"/>
  <c r="P55" i="1"/>
  <c r="K55" i="1"/>
  <c r="P49" i="1"/>
  <c r="K49" i="1"/>
  <c r="P48" i="1"/>
  <c r="K48" i="1"/>
  <c r="P56" i="1"/>
  <c r="K56" i="1"/>
  <c r="P53" i="1"/>
  <c r="K53" i="1"/>
  <c r="P51" i="1"/>
  <c r="K51" i="1"/>
  <c r="K64" i="1"/>
  <c r="P64" i="1"/>
  <c r="P66" i="1"/>
  <c r="K66" i="1"/>
  <c r="P61" i="1"/>
  <c r="K61" i="1"/>
  <c r="P62" i="1"/>
  <c r="K62" i="1"/>
  <c r="P59" i="1"/>
  <c r="K59" i="1"/>
  <c r="P38" i="1"/>
  <c r="K37" i="1"/>
  <c r="O37" i="1"/>
  <c r="K21" i="1"/>
  <c r="O21" i="1"/>
  <c r="K22" i="1"/>
  <c r="O22" i="1"/>
  <c r="K16" i="1"/>
  <c r="O16" i="1"/>
  <c r="O19" i="1"/>
  <c r="K19" i="1"/>
  <c r="K20" i="1"/>
  <c r="O20" i="1"/>
  <c r="K36" i="1"/>
  <c r="O36" i="1"/>
  <c r="K25" i="1"/>
  <c r="O25" i="1"/>
  <c r="K28" i="1"/>
  <c r="O28" i="1"/>
  <c r="K26" i="1"/>
  <c r="O26" i="1"/>
  <c r="O31" i="1"/>
  <c r="K31" i="1"/>
  <c r="O23" i="1"/>
  <c r="K23" i="1"/>
  <c r="K32" i="1"/>
  <c r="O32" i="1"/>
  <c r="K29" i="1"/>
  <c r="O29" i="1"/>
  <c r="K30" i="1"/>
  <c r="O30" i="1"/>
  <c r="O27" i="1"/>
  <c r="K27" i="1"/>
  <c r="K17" i="1"/>
  <c r="O17" i="1"/>
  <c r="K33" i="1"/>
  <c r="O33" i="1"/>
  <c r="K18" i="1"/>
  <c r="O18" i="1"/>
  <c r="K34" i="1"/>
  <c r="O34" i="1"/>
  <c r="O35" i="1"/>
  <c r="K35" i="1"/>
  <c r="K24" i="1"/>
  <c r="O102" i="1" l="1"/>
  <c r="K102" i="1"/>
  <c r="K70" i="1"/>
  <c r="P70" i="1"/>
  <c r="O38" i="1"/>
  <c r="K38" i="1"/>
  <c r="U38" i="1" s="1"/>
  <c r="U102" i="1" l="1"/>
  <c r="U70" i="1"/>
</calcChain>
</file>

<file path=xl/sharedStrings.xml><?xml version="1.0" encoding="utf-8"?>
<sst xmlns="http://schemas.openxmlformats.org/spreadsheetml/2006/main" count="61" uniqueCount="21">
  <si>
    <t>Формула расчета коэффициента корреляции</t>
  </si>
  <si>
    <t xml:space="preserve"> </t>
  </si>
  <si>
    <t>Средняя цена нефти марки Urals
(за баррель, в долларах США)</t>
  </si>
  <si>
    <t>Курс за 1 Доллар ЦБ РФ</t>
  </si>
  <si>
    <t>X</t>
  </si>
  <si>
    <t>Y</t>
  </si>
  <si>
    <t>среднее значение(X,Y)</t>
  </si>
  <si>
    <t>→</t>
  </si>
  <si>
    <t>Х - Хср</t>
  </si>
  <si>
    <t>Y - Yср</t>
  </si>
  <si>
    <t>(Y - Yср)(Х - Хср)</t>
  </si>
  <si>
    <t>∑ числителя</t>
  </si>
  <si>
    <t>(Х - Хср)2</t>
  </si>
  <si>
    <t>(Y - Yср)2</t>
  </si>
  <si>
    <t>коэффициент корреляции</t>
  </si>
  <si>
    <t>=</t>
  </si>
  <si>
    <r>
      <t xml:space="preserve">Расчет коэффициента корреляции показателей "Курс доллара" и </t>
    </r>
    <r>
      <rPr>
        <b/>
        <u/>
        <sz val="11"/>
        <color theme="1"/>
        <rFont val="Calibri"/>
        <family val="2"/>
        <scheme val="minor"/>
      </rPr>
      <t>"</t>
    </r>
    <r>
      <rPr>
        <u/>
        <sz val="11"/>
        <color theme="1"/>
        <rFont val="Calibri"/>
        <family val="2"/>
        <scheme val="minor"/>
      </rPr>
      <t>Средняя цена нефти марки Urals (за баррель, в долларах США)"</t>
    </r>
  </si>
  <si>
    <r>
      <t xml:space="preserve">Расчет коэффициента корреляции показателей "Доходы бюджета РТ в долларах США" и </t>
    </r>
    <r>
      <rPr>
        <b/>
        <u/>
        <sz val="11"/>
        <color theme="1"/>
        <rFont val="Calibri"/>
        <family val="2"/>
        <scheme val="minor"/>
      </rPr>
      <t>"</t>
    </r>
    <r>
      <rPr>
        <u/>
        <sz val="11"/>
        <color theme="1"/>
        <rFont val="Calibri"/>
        <family val="2"/>
        <scheme val="minor"/>
      </rPr>
      <t>Средняя цена нефти марки Urals (за баррель, в долларах США)"</t>
    </r>
  </si>
  <si>
    <r>
      <t xml:space="preserve">Коэффициент корреляции всегда принимает значение в диапазоне от -1 до 1.
Если значение коэффициент  близко к </t>
    </r>
    <r>
      <rPr>
        <b/>
        <i/>
        <sz val="12"/>
        <color theme="1"/>
        <rFont val="Calibri"/>
        <family val="2"/>
        <charset val="204"/>
        <scheme val="minor"/>
      </rPr>
      <t>1</t>
    </r>
    <r>
      <rPr>
        <i/>
        <sz val="11"/>
        <color theme="1"/>
        <rFont val="Calibri"/>
        <family val="2"/>
        <charset val="204"/>
        <scheme val="minor"/>
      </rPr>
      <t xml:space="preserve"> то между показателями существует сильная прямая взаимосвязь.
Если значение коэффициент  близко к </t>
    </r>
    <r>
      <rPr>
        <b/>
        <i/>
        <sz val="12"/>
        <color theme="1"/>
        <rFont val="Calibri"/>
        <family val="2"/>
        <charset val="204"/>
        <scheme val="minor"/>
      </rPr>
      <t>-1</t>
    </r>
    <r>
      <rPr>
        <i/>
        <sz val="12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 xml:space="preserve">то между показателями существует сильная </t>
    </r>
    <r>
      <rPr>
        <b/>
        <i/>
        <sz val="11"/>
        <color theme="1"/>
        <rFont val="Calibri"/>
        <family val="2"/>
        <charset val="204"/>
        <scheme val="minor"/>
      </rPr>
      <t>обратная</t>
    </r>
    <r>
      <rPr>
        <i/>
        <sz val="11"/>
        <color theme="1"/>
        <rFont val="Calibri"/>
        <family val="2"/>
        <charset val="204"/>
        <scheme val="minor"/>
      </rPr>
      <t xml:space="preserve"> взаимосвязь.
Коэффициент корреляции, близкий к </t>
    </r>
    <r>
      <rPr>
        <b/>
        <i/>
        <sz val="12"/>
        <color theme="1"/>
        <rFont val="Calibri"/>
        <family val="2"/>
        <charset val="204"/>
        <scheme val="minor"/>
      </rPr>
      <t>0</t>
    </r>
    <r>
      <rPr>
        <i/>
        <sz val="11"/>
        <color theme="1"/>
        <rFont val="Calibri"/>
        <family val="2"/>
        <charset val="204"/>
        <scheme val="minor"/>
      </rPr>
      <t>, указывает на отсутствие или слабую корреляцию.</t>
    </r>
  </si>
  <si>
    <r>
      <t xml:space="preserve">Расчет коэффициента корреляции показателей "Доходы бюджета РТ в долларах США" и </t>
    </r>
    <r>
      <rPr>
        <b/>
        <u/>
        <sz val="11"/>
        <color theme="1"/>
        <rFont val="Calibri"/>
        <family val="2"/>
        <scheme val="minor"/>
      </rPr>
      <t>"</t>
    </r>
    <r>
      <rPr>
        <u/>
        <sz val="11"/>
        <color theme="1"/>
        <rFont val="Calibri"/>
        <family val="2"/>
        <charset val="204"/>
        <scheme val="minor"/>
      </rPr>
      <t>Курс доллара</t>
    </r>
    <r>
      <rPr>
        <u/>
        <sz val="11"/>
        <color theme="1"/>
        <rFont val="Calibri"/>
        <family val="2"/>
        <scheme val="minor"/>
      </rPr>
      <t>"</t>
    </r>
  </si>
  <si>
    <t>Доходы бюджета РТ в долларах, млн.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</si>
</sst>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8AE6E2"/>
        <bgColor indexed="64"/>
      </patternFill>
    </fill>
    <fill>
      <patternFill patternType="solid">
        <fgColor rgb="FFB0EEE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7" fillId="0" borderId="0" xfId="0" applyNumberFormat="1" applyFont="1"/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2" fontId="7" fillId="0" borderId="5" xfId="0" applyNumberFormat="1" applyFont="1" applyBorder="1"/>
    <xf numFmtId="2" fontId="7" fillId="0" borderId="8" xfId="0" applyNumberFormat="1" applyFont="1" applyBorder="1"/>
    <xf numFmtId="2" fontId="7" fillId="0" borderId="10" xfId="0" applyNumberFormat="1" applyFont="1" applyBorder="1"/>
    <xf numFmtId="0" fontId="0" fillId="5" borderId="0" xfId="0" applyFill="1"/>
    <xf numFmtId="0" fontId="0" fillId="0" borderId="5" xfId="0" applyBorder="1"/>
    <xf numFmtId="2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0" fillId="0" borderId="10" xfId="0" applyBorder="1"/>
    <xf numFmtId="2" fontId="4" fillId="3" borderId="1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7" fillId="0" borderId="1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F9FFF"/>
      <color rgb="FFDCB9FF"/>
      <color rgb="FFD5ABFF"/>
      <color rgb="FFCC99FF"/>
      <color rgb="FFFF99FF"/>
      <color rgb="FF8AE6E2"/>
      <color rgb="FFB0EE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Лист1!$D$13:$D$15</c:f>
              <c:strCache>
                <c:ptCount val="3"/>
                <c:pt idx="0">
                  <c:v>Средняя цена нефти марки Urals
(за баррель, в долларах США)</c:v>
                </c:pt>
                <c:pt idx="2">
                  <c:v>Y</c:v>
                </c:pt>
              </c:strCache>
            </c:strRef>
          </c:tx>
          <c:spPr>
            <a:ln w="16510" cap="rnd" cmpd="sng">
              <a:solidFill>
                <a:srgbClr val="CF9FFF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dPt>
            <c:idx val="13"/>
            <c:marker>
              <c:symbol val="triangle"/>
              <c:size val="5"/>
              <c:spPr>
                <a:solidFill>
                  <a:srgbClr val="CC99FF"/>
                </a:solidFill>
                <a:ln w="12700">
                  <a:solidFill>
                    <a:srgbClr val="CC99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2E6-41A6-8931-652089A33B12}"/>
              </c:ext>
            </c:extLst>
          </c:dPt>
          <c:cat>
            <c:numRef>
              <c:f>Лист1!$C$16:$C$37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Лист1!$D$16:$D$37</c:f>
              <c:numCache>
                <c:formatCode>General</c:formatCode>
                <c:ptCount val="22"/>
                <c:pt idx="0">
                  <c:v>23.7</c:v>
                </c:pt>
                <c:pt idx="1">
                  <c:v>27.2</c:v>
                </c:pt>
                <c:pt idx="2">
                  <c:v>26.8</c:v>
                </c:pt>
                <c:pt idx="3">
                  <c:v>50.6</c:v>
                </c:pt>
                <c:pt idx="4">
                  <c:v>61.09</c:v>
                </c:pt>
                <c:pt idx="5">
                  <c:v>69.290000000000006</c:v>
                </c:pt>
                <c:pt idx="6">
                  <c:v>94.4</c:v>
                </c:pt>
                <c:pt idx="7">
                  <c:v>61.06</c:v>
                </c:pt>
                <c:pt idx="8">
                  <c:v>78.2</c:v>
                </c:pt>
                <c:pt idx="9">
                  <c:v>109.35</c:v>
                </c:pt>
                <c:pt idx="10">
                  <c:v>110.52</c:v>
                </c:pt>
                <c:pt idx="11">
                  <c:v>107.88</c:v>
                </c:pt>
                <c:pt idx="12">
                  <c:v>97.6</c:v>
                </c:pt>
                <c:pt idx="13">
                  <c:v>51.23</c:v>
                </c:pt>
                <c:pt idx="14">
                  <c:v>41.9</c:v>
                </c:pt>
                <c:pt idx="15">
                  <c:v>53.03</c:v>
                </c:pt>
                <c:pt idx="16">
                  <c:v>70.010000000000005</c:v>
                </c:pt>
                <c:pt idx="17">
                  <c:v>63.59</c:v>
                </c:pt>
                <c:pt idx="18">
                  <c:v>41.73</c:v>
                </c:pt>
                <c:pt idx="19">
                  <c:v>69</c:v>
                </c:pt>
                <c:pt idx="20">
                  <c:v>76.09</c:v>
                </c:pt>
                <c:pt idx="21">
                  <c:v>62.89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6-41A6-8931-652089A33B12}"/>
            </c:ext>
          </c:extLst>
        </c:ser>
        <c:ser>
          <c:idx val="2"/>
          <c:order val="2"/>
          <c:tx>
            <c:strRef>
              <c:f>Лист1!$F$13:$F$15</c:f>
              <c:strCache>
                <c:ptCount val="3"/>
                <c:pt idx="0">
                  <c:v>Курс за 1 Доллар ЦБ РФ</c:v>
                </c:pt>
                <c:pt idx="2">
                  <c:v>X</c:v>
                </c:pt>
              </c:strCache>
            </c:strRef>
          </c:tx>
          <c:spPr>
            <a:ln w="1651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Лист1!$C$16:$C$37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Лист1!$F$16:$F$37</c:f>
              <c:numCache>
                <c:formatCode>0.00</c:formatCode>
                <c:ptCount val="22"/>
                <c:pt idx="0">
                  <c:v>31.351900000000001</c:v>
                </c:pt>
                <c:pt idx="1">
                  <c:v>30.6813</c:v>
                </c:pt>
                <c:pt idx="2">
                  <c:v>28.810300000000002</c:v>
                </c:pt>
                <c:pt idx="3">
                  <c:v>28.289200000000001</c:v>
                </c:pt>
                <c:pt idx="4">
                  <c:v>27.1785</c:v>
                </c:pt>
                <c:pt idx="5">
                  <c:v>25.572099999999999</c:v>
                </c:pt>
                <c:pt idx="6">
                  <c:v>24.868500000000001</c:v>
                </c:pt>
                <c:pt idx="7">
                  <c:v>31.725300000000001</c:v>
                </c:pt>
                <c:pt idx="8">
                  <c:v>30.369700000000002</c:v>
                </c:pt>
                <c:pt idx="9">
                  <c:v>29.392499999999998</c:v>
                </c:pt>
                <c:pt idx="10">
                  <c:v>31.088000000000001</c:v>
                </c:pt>
                <c:pt idx="11">
                  <c:v>31.854199999999999</c:v>
                </c:pt>
                <c:pt idx="12">
                  <c:v>38.4375</c:v>
                </c:pt>
                <c:pt idx="13">
                  <c:v>60.957900000000002</c:v>
                </c:pt>
                <c:pt idx="14">
                  <c:v>67.034899999999993</c:v>
                </c:pt>
                <c:pt idx="15">
                  <c:v>58.352899999999998</c:v>
                </c:pt>
                <c:pt idx="16">
                  <c:v>62.709099999999999</c:v>
                </c:pt>
                <c:pt idx="17">
                  <c:v>64.736199999999997</c:v>
                </c:pt>
                <c:pt idx="18">
                  <c:v>72.1464</c:v>
                </c:pt>
                <c:pt idx="19">
                  <c:v>73.6541</c:v>
                </c:pt>
                <c:pt idx="20">
                  <c:v>68.549400000000006</c:v>
                </c:pt>
                <c:pt idx="21">
                  <c:v>84.827699999999993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E6-41A6-8931-652089A33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184703"/>
        <c:axId val="1259188543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Лист1!$E$13:$E$15</c15:sqref>
                        </c15:formulaRef>
                      </c:ext>
                    </c:extLst>
                    <c:strCache>
                      <c:ptCount val="3"/>
                      <c:pt idx="0">
                        <c:v>Средняя цена нефти марки Urals
(за баррель, в долларах США)</c:v>
                      </c:pt>
                      <c:pt idx="2">
                        <c:v>Y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Лист1!$C$16:$C$37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Лист1!$E$16:$E$37</c15:sqref>
                        </c15:formulaRef>
                      </c:ext>
                    </c:extLst>
                    <c:numCache>
                      <c:formatCode>General</c:formatCode>
                      <c:ptCount val="2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2E6-41A6-8931-652089A33B1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Лист1!$G$13:$G$15</c15:sqref>
                        </c15:formulaRef>
                      </c:ext>
                    </c:extLst>
                    <c:strCache>
                      <c:ptCount val="3"/>
                      <c:pt idx="0">
                        <c:v>Курс за 1 Доллар ЦБ РФ</c:v>
                      </c:pt>
                      <c:pt idx="2">
                        <c:v>X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Лист1!$C$16:$C$37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Лист1!$G$16:$G$37</c15:sqref>
                        </c15:formulaRef>
                      </c:ext>
                    </c:extLst>
                    <c:numCache>
                      <c:formatCode>0.00</c:formatCode>
                      <c:ptCount val="2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2E6-41A6-8931-652089A33B12}"/>
                  </c:ext>
                </c:extLst>
              </c15:ser>
            </c15:filteredLineSeries>
          </c:ext>
        </c:extLst>
      </c:lineChart>
      <c:catAx>
        <c:axId val="125918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9188543"/>
        <c:crosses val="autoZero"/>
        <c:auto val="1"/>
        <c:lblAlgn val="ctr"/>
        <c:lblOffset val="100"/>
        <c:noMultiLvlLbl val="0"/>
      </c:catAx>
      <c:valAx>
        <c:axId val="125918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  <a:alpha val="97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918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334932659075988E-2"/>
          <c:y val="0.87198054889284649"/>
          <c:w val="0.828149565415363"/>
          <c:h val="0.10350611482278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Лист1!$D$45:$D$47</c:f>
              <c:strCache>
                <c:ptCount val="3"/>
                <c:pt idx="0">
                  <c:v>Доходы бюджета РТ в долларах, млн.</c:v>
                </c:pt>
                <c:pt idx="2">
                  <c:v>Y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Лист1!$C$48:$C$69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Лист1!$D$48:$D$69</c:f>
              <c:numCache>
                <c:formatCode>0.00</c:formatCode>
                <c:ptCount val="22"/>
                <c:pt idx="0">
                  <c:v>1191.1681492987666</c:v>
                </c:pt>
                <c:pt idx="1">
                  <c:v>1435.6069006202474</c:v>
                </c:pt>
                <c:pt idx="2">
                  <c:v>2116.7316445854431</c:v>
                </c:pt>
                <c:pt idx="3">
                  <c:v>2652.0350628508404</c:v>
                </c:pt>
                <c:pt idx="4">
                  <c:v>2713.7419136449766</c:v>
                </c:pt>
                <c:pt idx="5">
                  <c:v>2884.2150089574188</c:v>
                </c:pt>
                <c:pt idx="6">
                  <c:v>4616.2816414339422</c:v>
                </c:pt>
                <c:pt idx="7">
                  <c:v>3691.7290553596026</c:v>
                </c:pt>
                <c:pt idx="8">
                  <c:v>4968.0649496043752</c:v>
                </c:pt>
                <c:pt idx="9">
                  <c:v>5551.9341736837623</c:v>
                </c:pt>
                <c:pt idx="10">
                  <c:v>5699.699327714874</c:v>
                </c:pt>
                <c:pt idx="11">
                  <c:v>5399.522825875395</c:v>
                </c:pt>
                <c:pt idx="12">
                  <c:v>4703.7677840650404</c:v>
                </c:pt>
                <c:pt idx="13">
                  <c:v>3345.2894276213578</c:v>
                </c:pt>
                <c:pt idx="14">
                  <c:v>3285.4256902001798</c:v>
                </c:pt>
                <c:pt idx="15">
                  <c:v>4186.0425274493637</c:v>
                </c:pt>
                <c:pt idx="16">
                  <c:v>4454.0755249238146</c:v>
                </c:pt>
                <c:pt idx="17">
                  <c:v>4456.8594078738015</c:v>
                </c:pt>
                <c:pt idx="18">
                  <c:v>4066.5896080746929</c:v>
                </c:pt>
                <c:pt idx="19">
                  <c:v>4822.4669108712214</c:v>
                </c:pt>
                <c:pt idx="20">
                  <c:v>6604.2670351600445</c:v>
                </c:pt>
                <c:pt idx="21">
                  <c:v>5739.2040901733799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13C-A09A-6585353C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448479"/>
        <c:axId val="1150448959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Лист1!$E$45:$E$47</c15:sqref>
                        </c15:formulaRef>
                      </c:ext>
                    </c:extLst>
                    <c:strCache>
                      <c:ptCount val="3"/>
                      <c:pt idx="0">
                        <c:v>Доходы бюджета РТ в долларах, млн.</c:v>
                      </c:pt>
                      <c:pt idx="2">
                        <c:v>Y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Лист1!$C$48:$C$69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Лист1!$E$48:$E$69</c15:sqref>
                        </c15:formulaRef>
                      </c:ext>
                    </c:extLst>
                    <c:numCache>
                      <c:formatCode>0.00</c:formatCode>
                      <c:ptCount val="2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7DB-413C-A09A-6585353CD99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Лист1!$G$45:$G$47</c15:sqref>
                        </c15:formulaRef>
                      </c:ext>
                    </c:extLst>
                    <c:strCache>
                      <c:ptCount val="3"/>
                      <c:pt idx="0">
                        <c:v>Средняя цена нефти марки Urals
(за баррель, в долларах США)</c:v>
                      </c:pt>
                      <c:pt idx="2">
                        <c:v>X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Лист1!$C$48:$C$69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Лист1!$G$48:$G$69</c15:sqref>
                        </c15:formulaRef>
                      </c:ext>
                    </c:extLst>
                    <c:numCache>
                      <c:formatCode>General</c:formatCode>
                      <c:ptCount val="2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7DB-413C-A09A-6585353CD9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Лист1!$F$45:$F$47</c:f>
              <c:strCache>
                <c:ptCount val="3"/>
                <c:pt idx="0">
                  <c:v>Средняя цена нефти марки Urals
(за баррель, в долларах США)</c:v>
                </c:pt>
                <c:pt idx="2">
                  <c:v>X</c:v>
                </c:pt>
              </c:strCache>
            </c:strRef>
          </c:tx>
          <c:spPr>
            <a:ln w="15875" cap="rnd">
              <a:solidFill>
                <a:srgbClr val="CF9FFF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F9FFF"/>
              </a:solidFill>
              <a:ln w="9525">
                <a:solidFill>
                  <a:srgbClr val="CF9FFF"/>
                </a:solidFill>
              </a:ln>
              <a:effectLst/>
            </c:spPr>
          </c:marker>
          <c:cat>
            <c:numRef>
              <c:f>Лист1!$C$48:$C$69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Лист1!$F$48:$F$69</c:f>
              <c:numCache>
                <c:formatCode>General</c:formatCode>
                <c:ptCount val="22"/>
                <c:pt idx="0">
                  <c:v>23.7</c:v>
                </c:pt>
                <c:pt idx="1">
                  <c:v>27.2</c:v>
                </c:pt>
                <c:pt idx="2">
                  <c:v>26.8</c:v>
                </c:pt>
                <c:pt idx="3">
                  <c:v>50.6</c:v>
                </c:pt>
                <c:pt idx="4">
                  <c:v>61.09</c:v>
                </c:pt>
                <c:pt idx="5">
                  <c:v>69.290000000000006</c:v>
                </c:pt>
                <c:pt idx="6">
                  <c:v>94.4</c:v>
                </c:pt>
                <c:pt idx="7">
                  <c:v>61.06</c:v>
                </c:pt>
                <c:pt idx="8">
                  <c:v>78.2</c:v>
                </c:pt>
                <c:pt idx="9">
                  <c:v>109.35</c:v>
                </c:pt>
                <c:pt idx="10">
                  <c:v>110.52</c:v>
                </c:pt>
                <c:pt idx="11">
                  <c:v>107.88</c:v>
                </c:pt>
                <c:pt idx="12">
                  <c:v>97.6</c:v>
                </c:pt>
                <c:pt idx="13">
                  <c:v>51.23</c:v>
                </c:pt>
                <c:pt idx="14">
                  <c:v>41.9</c:v>
                </c:pt>
                <c:pt idx="15">
                  <c:v>53.03</c:v>
                </c:pt>
                <c:pt idx="16">
                  <c:v>70.010000000000005</c:v>
                </c:pt>
                <c:pt idx="17">
                  <c:v>63.59</c:v>
                </c:pt>
                <c:pt idx="18">
                  <c:v>41.73</c:v>
                </c:pt>
                <c:pt idx="19">
                  <c:v>69</c:v>
                </c:pt>
                <c:pt idx="20">
                  <c:v>76.09</c:v>
                </c:pt>
                <c:pt idx="21">
                  <c:v>62.89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B-413C-A09A-6585353C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392479"/>
        <c:axId val="1453393919"/>
      </c:lineChart>
      <c:catAx>
        <c:axId val="1150448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50448959"/>
        <c:crosses val="autoZero"/>
        <c:auto val="1"/>
        <c:lblAlgn val="ctr"/>
        <c:lblOffset val="100"/>
        <c:noMultiLvlLbl val="0"/>
      </c:catAx>
      <c:valAx>
        <c:axId val="115044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50448479"/>
        <c:crosses val="autoZero"/>
        <c:crossBetween val="between"/>
      </c:valAx>
      <c:valAx>
        <c:axId val="145339391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53392479"/>
        <c:crosses val="max"/>
        <c:crossBetween val="between"/>
      </c:valAx>
      <c:catAx>
        <c:axId val="1453392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33939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Лист1!$D$77:$D$79</c:f>
              <c:strCache>
                <c:ptCount val="3"/>
                <c:pt idx="0">
                  <c:v>Доходы бюджета РТ в долларах, млн.</c:v>
                </c:pt>
                <c:pt idx="2">
                  <c:v>Y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Лист1!$C$80:$C$101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Лист1!$D$80:$D$101</c:f>
              <c:numCache>
                <c:formatCode>0.00</c:formatCode>
                <c:ptCount val="22"/>
                <c:pt idx="0">
                  <c:v>1191.1681492987666</c:v>
                </c:pt>
                <c:pt idx="1">
                  <c:v>1435.6069006202474</c:v>
                </c:pt>
                <c:pt idx="2">
                  <c:v>2116.7316445854431</c:v>
                </c:pt>
                <c:pt idx="3">
                  <c:v>2652.0350628508404</c:v>
                </c:pt>
                <c:pt idx="4">
                  <c:v>2713.7419136449766</c:v>
                </c:pt>
                <c:pt idx="5">
                  <c:v>2884.2150089574188</c:v>
                </c:pt>
                <c:pt idx="6">
                  <c:v>4616.2816414339422</c:v>
                </c:pt>
                <c:pt idx="7">
                  <c:v>3691.7290553596026</c:v>
                </c:pt>
                <c:pt idx="8">
                  <c:v>4968.0649496043752</c:v>
                </c:pt>
                <c:pt idx="9">
                  <c:v>5551.9341736837623</c:v>
                </c:pt>
                <c:pt idx="10">
                  <c:v>5699.699327714874</c:v>
                </c:pt>
                <c:pt idx="11">
                  <c:v>5399.522825875395</c:v>
                </c:pt>
                <c:pt idx="12">
                  <c:v>4703.7677840650404</c:v>
                </c:pt>
                <c:pt idx="13">
                  <c:v>3345.2894276213578</c:v>
                </c:pt>
                <c:pt idx="14">
                  <c:v>3285.4256902001798</c:v>
                </c:pt>
                <c:pt idx="15">
                  <c:v>4186.0425274493637</c:v>
                </c:pt>
                <c:pt idx="16">
                  <c:v>4454.0755249238146</c:v>
                </c:pt>
                <c:pt idx="17">
                  <c:v>4456.8594078738015</c:v>
                </c:pt>
                <c:pt idx="18">
                  <c:v>4066.5896080746929</c:v>
                </c:pt>
                <c:pt idx="19">
                  <c:v>4822.4669108712214</c:v>
                </c:pt>
                <c:pt idx="20">
                  <c:v>6604.2670351600445</c:v>
                </c:pt>
                <c:pt idx="21">
                  <c:v>5739.2040901733799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A-4E2C-98AC-1B4899FF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018431"/>
        <c:axId val="1258015071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Лист1!$E$77:$E$79</c15:sqref>
                        </c15:formulaRef>
                      </c:ext>
                    </c:extLst>
                    <c:strCache>
                      <c:ptCount val="3"/>
                      <c:pt idx="0">
                        <c:v>Доходы бюджета РТ в долларах, млн.</c:v>
                      </c:pt>
                      <c:pt idx="2">
                        <c:v>Y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Лист1!$C$80:$C$101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Лист1!$E$80:$E$101</c15:sqref>
                        </c15:formulaRef>
                      </c:ext>
                    </c:extLst>
                    <c:numCache>
                      <c:formatCode>0.00</c:formatCode>
                      <c:ptCount val="2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FDA-4E2C-98AC-1B4899FF113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Лист1!$G$77:$G$79</c15:sqref>
                        </c15:formulaRef>
                      </c:ext>
                    </c:extLst>
                    <c:strCache>
                      <c:ptCount val="3"/>
                      <c:pt idx="0">
                        <c:v>Курс за 1 Доллар ЦБ РФ</c:v>
                      </c:pt>
                      <c:pt idx="2">
                        <c:v>X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Лист1!$C$80:$C$101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Лист1!$G$80:$G$101</c15:sqref>
                        </c15:formulaRef>
                      </c:ext>
                    </c:extLst>
                    <c:numCache>
                      <c:formatCode>0.00</c:formatCode>
                      <c:ptCount val="2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FDA-4E2C-98AC-1B4899FF113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Лист1!$F$77:$F$79</c:f>
              <c:strCache>
                <c:ptCount val="3"/>
                <c:pt idx="0">
                  <c:v>Курс за 1 Доллар ЦБ РФ</c:v>
                </c:pt>
                <c:pt idx="2">
                  <c:v>X</c:v>
                </c:pt>
              </c:strCache>
            </c:strRef>
          </c:tx>
          <c:spPr>
            <a:ln w="15875" cap="rnd">
              <a:solidFill>
                <a:schemeClr val="accent6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Лист1!$C$80:$C$101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Лист1!$F$80:$F$101</c:f>
              <c:numCache>
                <c:formatCode>0.00</c:formatCode>
                <c:ptCount val="22"/>
                <c:pt idx="0">
                  <c:v>31.351900000000001</c:v>
                </c:pt>
                <c:pt idx="1">
                  <c:v>30.6813</c:v>
                </c:pt>
                <c:pt idx="2">
                  <c:v>28.810300000000002</c:v>
                </c:pt>
                <c:pt idx="3">
                  <c:v>28.289200000000001</c:v>
                </c:pt>
                <c:pt idx="4">
                  <c:v>27.1785</c:v>
                </c:pt>
                <c:pt idx="5">
                  <c:v>25.572099999999999</c:v>
                </c:pt>
                <c:pt idx="6">
                  <c:v>24.868500000000001</c:v>
                </c:pt>
                <c:pt idx="7">
                  <c:v>31.725300000000001</c:v>
                </c:pt>
                <c:pt idx="8">
                  <c:v>30.369700000000002</c:v>
                </c:pt>
                <c:pt idx="9">
                  <c:v>29.392499999999998</c:v>
                </c:pt>
                <c:pt idx="10">
                  <c:v>31.088000000000001</c:v>
                </c:pt>
                <c:pt idx="11">
                  <c:v>31.854199999999999</c:v>
                </c:pt>
                <c:pt idx="12">
                  <c:v>38.4375</c:v>
                </c:pt>
                <c:pt idx="13">
                  <c:v>60.957900000000002</c:v>
                </c:pt>
                <c:pt idx="14">
                  <c:v>67.034899999999993</c:v>
                </c:pt>
                <c:pt idx="15">
                  <c:v>58.352899999999998</c:v>
                </c:pt>
                <c:pt idx="16">
                  <c:v>62.709099999999999</c:v>
                </c:pt>
                <c:pt idx="17">
                  <c:v>64.736199999999997</c:v>
                </c:pt>
                <c:pt idx="18">
                  <c:v>72.1464</c:v>
                </c:pt>
                <c:pt idx="19">
                  <c:v>73.6541</c:v>
                </c:pt>
                <c:pt idx="20">
                  <c:v>68.549400000000006</c:v>
                </c:pt>
                <c:pt idx="21">
                  <c:v>84.827699999999993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A-4E2C-98AC-1B4899FF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397759"/>
        <c:axId val="1453396799"/>
      </c:lineChart>
      <c:catAx>
        <c:axId val="125801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8015071"/>
        <c:crosses val="autoZero"/>
        <c:auto val="1"/>
        <c:lblAlgn val="ctr"/>
        <c:lblOffset val="100"/>
        <c:noMultiLvlLbl val="0"/>
      </c:catAx>
      <c:valAx>
        <c:axId val="125801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8018431"/>
        <c:crosses val="autoZero"/>
        <c:crossBetween val="between"/>
      </c:valAx>
      <c:valAx>
        <c:axId val="1453396799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53397759"/>
        <c:crosses val="max"/>
        <c:crossBetween val="between"/>
      </c:valAx>
      <c:catAx>
        <c:axId val="1453397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3396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485168</xdr:colOff>
      <xdr:row>2</xdr:row>
      <xdr:rowOff>0</xdr:rowOff>
    </xdr:from>
    <xdr:ext cx="4791681" cy="9715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9EDF3C5-120F-716C-0239-C98019AC763F}"/>
                </a:ext>
              </a:extLst>
            </xdr:cNvPr>
            <xdr:cNvSpPr txBox="1"/>
          </xdr:nvSpPr>
          <xdr:spPr>
            <a:xfrm>
              <a:off x="3533168" y="428625"/>
              <a:ext cx="4791681" cy="971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ru-RU" sz="1800" b="0" i="1">
                            <a:latin typeface="Cambria Math" panose="02040503050406030204" pitchFamily="18" charset="0"/>
                          </a:rPr>
                          <m:t>кор</m:t>
                        </m:r>
                      </m:sub>
                    </m:sSub>
                    <m:r>
                      <a:rPr lang="en-US" sz="18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8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i="1">
                            <a:latin typeface="Cambria Math" panose="02040503050406030204" pitchFamily="18" charset="0"/>
                          </a:rPr>
                          <m:t>∑</m:t>
                        </m:r>
                        <m:r>
                          <a:rPr lang="en-US" sz="1800" b="0" i="1">
                            <a:latin typeface="Cambria Math" panose="02040503050406030204" pitchFamily="18" charset="0"/>
                          </a:rPr>
                          <m:t>(</m:t>
                        </m:r>
                        <m:sSub>
                          <m:sSubPr>
                            <m:ctrlPr>
                              <a:rPr lang="en-US" sz="1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r>
                          <a:rPr lang="en-US" sz="18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n-US" sz="1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ru-RU" sz="1800" b="0" i="1">
                                <a:latin typeface="Cambria Math" panose="02040503050406030204" pitchFamily="18" charset="0"/>
                              </a:rPr>
                              <m:t>средн</m:t>
                            </m:r>
                          </m:sub>
                        </m:sSub>
                        <m:r>
                          <a:rPr lang="ru-RU" sz="1800" b="0" i="1">
                            <a:latin typeface="Cambria Math" panose="02040503050406030204" pitchFamily="18" charset="0"/>
                          </a:rPr>
                          <m:t>)(</m:t>
                        </m:r>
                        <m:sSub>
                          <m:sSubPr>
                            <m:ctrlPr>
                              <a:rPr kumimoji="0" lang="en-US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0" lang="en-US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kumimoji="0" lang="en-US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r>
                          <a:rPr kumimoji="0" lang="en-US" sz="18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kumimoji="0" lang="en-US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0" lang="en-US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kumimoji="0" lang="ru-RU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средн</m:t>
                            </m:r>
                          </m:sub>
                        </m:sSub>
                        <m:r>
                          <a:rPr kumimoji="0" lang="en-US" sz="18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en-US" sz="180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kumimoji="0" lang="en-US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∑(</m:t>
                            </m:r>
                            <m:sSub>
                              <m:sSubPr>
                                <m:ctrlP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kumimoji="0" lang="en-US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kumimoji="0" lang="ru-RU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средн</m:t>
                                </m:r>
                              </m:sub>
                            </m:sSub>
                            <m:sSup>
                              <m:sSupPr>
                                <m:ctrlPr>
                                  <a:rPr kumimoji="0" lang="ru-RU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e>
                              <m:sup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kumimoji="0" lang="en-US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r>
                              <m:rPr>
                                <m:nor/>
                              </m:rPr>
                              <a:rPr kumimoji="0" lang="en-US" sz="1800" b="0" i="0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∑</m:t>
                            </m:r>
                            <m:r>
                              <a:rPr kumimoji="0" lang="ru-RU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sSub>
                              <m:sSubPr>
                                <m:ctrlP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𝑦</m:t>
                                </m:r>
                              </m:e>
                              <m:sub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kumimoji="0" lang="en-US" sz="18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𝑦</m:t>
                                </m:r>
                              </m:e>
                              <m:sub>
                                <m:r>
                                  <a:rPr kumimoji="0" lang="ru-RU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средн</m:t>
                                </m:r>
                              </m:sub>
                            </m:sSub>
                            <m:sSup>
                              <m:sSupPr>
                                <m:ctrlPr>
                                  <a:rPr kumimoji="0" lang="ru-RU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e>
                              <m:sup>
                                <m:r>
                                  <a:rPr kumimoji="0" lang="en-US" sz="1800" b="0" i="1" u="none" strike="noStrike" kern="0" cap="none" spc="0" normalizeH="0" baseline="0" noProof="0">
                                    <a:ln>
                                      <a:noFill/>
                                    </a:ln>
                                    <a:solidFill>
                                      <a:prstClr val="black"/>
                                    </a:solidFill>
                                    <a:effectLst/>
                                    <a:uLnTx/>
                                    <a:uFillTx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e>
                        </m:rad>
                      </m:den>
                    </m:f>
                  </m:oMath>
                </m:oMathPara>
              </a14:m>
              <a:endParaRPr lang="ru-RU" sz="20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9EDF3C5-120F-716C-0239-C98019AC763F}"/>
                </a:ext>
              </a:extLst>
            </xdr:cNvPr>
            <xdr:cNvSpPr txBox="1"/>
          </xdr:nvSpPr>
          <xdr:spPr>
            <a:xfrm>
              <a:off x="3533168" y="428625"/>
              <a:ext cx="4791681" cy="971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800" b="0" i="0">
                  <a:latin typeface="Cambria Math" panose="02040503050406030204" pitchFamily="18" charset="0"/>
                </a:rPr>
                <a:t>𝑘_</a:t>
              </a:r>
              <a:r>
                <a:rPr lang="ru-RU" sz="1800" b="0" i="0">
                  <a:latin typeface="Cambria Math" panose="02040503050406030204" pitchFamily="18" charset="0"/>
                </a:rPr>
                <a:t>кор</a:t>
              </a:r>
              <a:r>
                <a:rPr lang="en-US" sz="1800" b="0" i="0">
                  <a:latin typeface="Cambria Math" panose="02040503050406030204" pitchFamily="18" charset="0"/>
                </a:rPr>
                <a:t>  </a:t>
              </a:r>
              <a:r>
                <a:rPr lang="en-US" sz="1800" i="0">
                  <a:latin typeface="Cambria Math" panose="02040503050406030204" pitchFamily="18" charset="0"/>
                </a:rPr>
                <a:t>=(∑</a:t>
              </a:r>
              <a:r>
                <a:rPr lang="en-US" sz="1800" b="0" i="0">
                  <a:latin typeface="Cambria Math" panose="02040503050406030204" pitchFamily="18" charset="0"/>
                </a:rPr>
                <a:t>(𝑥_𝑖−𝑥_</a:t>
              </a:r>
              <a:r>
                <a:rPr lang="ru-RU" sz="1800" b="0" i="0">
                  <a:latin typeface="Cambria Math" panose="02040503050406030204" pitchFamily="18" charset="0"/>
                </a:rPr>
                <a:t>средн)(</a:t>
              </a:r>
              <a:r>
                <a:rPr kumimoji="0" lang="en-US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𝑦_𝑖−𝑦_</a:t>
              </a:r>
              <a:r>
                <a:rPr kumimoji="0" lang="ru-RU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средн</a:t>
              </a:r>
              <a:r>
                <a:rPr kumimoji="0" lang="en-US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))/√(∑(𝑥_𝑖−𝑥_</a:t>
              </a:r>
              <a:r>
                <a:rPr kumimoji="0" lang="ru-RU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средн </a:t>
              </a:r>
              <a:r>
                <a:rPr kumimoji="0" lang="en-US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ru-RU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kumimoji="0" lang="en-US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2∗"∑</a:t>
              </a:r>
              <a:r>
                <a:rPr kumimoji="0" lang="ru-RU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" (</a:t>
              </a:r>
              <a:r>
                <a:rPr kumimoji="0" lang="en-US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𝑦_𝑖−𝑦_</a:t>
              </a:r>
              <a:r>
                <a:rPr kumimoji="0" lang="ru-RU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средн </a:t>
              </a:r>
              <a:r>
                <a:rPr kumimoji="0" lang="en-US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0" lang="ru-RU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kumimoji="0" lang="en-US" sz="18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2 )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12</xdr:col>
      <xdr:colOff>238125</xdr:colOff>
      <xdr:row>37</xdr:row>
      <xdr:rowOff>47625</xdr:rowOff>
    </xdr:from>
    <xdr:ext cx="736997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1BEF9C2-F939-015E-3FBF-9BF003CF4740}"/>
                </a:ext>
              </a:extLst>
            </xdr:cNvPr>
            <xdr:cNvSpPr txBox="1"/>
          </xdr:nvSpPr>
          <xdr:spPr>
            <a:xfrm>
              <a:off x="6934200" y="7267575"/>
              <a:ext cx="736997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grow m:val="on"/>
                        <m:supHide m:val="on"/>
                        <m:ctrlPr>
                          <a:rPr lang="ru-RU" sz="9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ru-RU" sz="900" b="0" i="1">
                            <a:latin typeface="Cambria Math" panose="02040503050406030204" pitchFamily="18" charset="0"/>
                          </a:rPr>
                          <m:t>знаменателя</m:t>
                        </m:r>
                      </m:sub>
                      <m:sup/>
                      <m:e>
                        <m:r>
                          <a:rPr lang="ru-RU" sz="900" i="0">
                            <a:latin typeface="Cambria Math" panose="02040503050406030204" pitchFamily="18" charset="0"/>
                          </a:rPr>
                          <m:t>2</m:t>
                        </m:r>
                      </m:e>
                    </m:nary>
                  </m:oMath>
                </m:oMathPara>
              </a14:m>
              <a:endParaRPr lang="ru-RU" sz="10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1BEF9C2-F939-015E-3FBF-9BF003CF4740}"/>
                </a:ext>
              </a:extLst>
            </xdr:cNvPr>
            <xdr:cNvSpPr txBox="1"/>
          </xdr:nvSpPr>
          <xdr:spPr>
            <a:xfrm>
              <a:off x="6934200" y="7267575"/>
              <a:ext cx="736997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900" i="0">
                  <a:latin typeface="Cambria Math" panose="02040503050406030204" pitchFamily="18" charset="0"/>
                </a:rPr>
                <a:t>∑130_</a:t>
              </a:r>
              <a:r>
                <a:rPr lang="ru-RU" sz="900" b="0" i="0">
                  <a:latin typeface="Cambria Math" panose="02040503050406030204" pitchFamily="18" charset="0"/>
                </a:rPr>
                <a:t>знаменателя▒</a:t>
              </a:r>
              <a:r>
                <a:rPr lang="ru-RU" sz="900" i="0">
                  <a:latin typeface="Cambria Math" panose="02040503050406030204" pitchFamily="18" charset="0"/>
                </a:rPr>
                <a:t>2</a:t>
              </a:r>
              <a:endParaRPr lang="ru-RU" sz="1000"/>
            </a:p>
          </xdr:txBody>
        </xdr:sp>
      </mc:Fallback>
    </mc:AlternateContent>
    <xdr:clientData/>
  </xdr:oneCellAnchor>
  <xdr:oneCellAnchor>
    <xdr:from>
      <xdr:col>12</xdr:col>
      <xdr:colOff>238125</xdr:colOff>
      <xdr:row>69</xdr:row>
      <xdr:rowOff>47625</xdr:rowOff>
    </xdr:from>
    <xdr:ext cx="736997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1CBD720-7809-4598-B610-197F5B00841E}"/>
                </a:ext>
              </a:extLst>
            </xdr:cNvPr>
            <xdr:cNvSpPr txBox="1"/>
          </xdr:nvSpPr>
          <xdr:spPr>
            <a:xfrm>
              <a:off x="6726331" y="7331449"/>
              <a:ext cx="736997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grow m:val="on"/>
                        <m:supHide m:val="on"/>
                        <m:ctrlPr>
                          <a:rPr lang="ru-RU" sz="9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ru-RU" sz="900" b="0" i="1">
                            <a:latin typeface="Cambria Math" panose="02040503050406030204" pitchFamily="18" charset="0"/>
                          </a:rPr>
                          <m:t>знаменателя</m:t>
                        </m:r>
                      </m:sub>
                      <m:sup/>
                      <m:e>
                        <m:r>
                          <a:rPr lang="ru-RU" sz="900" i="0">
                            <a:latin typeface="Cambria Math" panose="02040503050406030204" pitchFamily="18" charset="0"/>
                          </a:rPr>
                          <m:t>2</m:t>
                        </m:r>
                      </m:e>
                    </m:nary>
                  </m:oMath>
                </m:oMathPara>
              </a14:m>
              <a:endParaRPr lang="ru-RU" sz="10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1CBD720-7809-4598-B610-197F5B00841E}"/>
                </a:ext>
              </a:extLst>
            </xdr:cNvPr>
            <xdr:cNvSpPr txBox="1"/>
          </xdr:nvSpPr>
          <xdr:spPr>
            <a:xfrm>
              <a:off x="6726331" y="7331449"/>
              <a:ext cx="736997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900" i="0">
                  <a:latin typeface="Cambria Math" panose="02040503050406030204" pitchFamily="18" charset="0"/>
                </a:rPr>
                <a:t>∑130</a:t>
              </a:r>
              <a:r>
                <a:rPr lang="ru-RU" sz="900" b="0" i="0">
                  <a:latin typeface="Cambria Math" panose="02040503050406030204" pitchFamily="18" charset="0"/>
                </a:rPr>
                <a:t>_знаменателя▒</a:t>
              </a:r>
              <a:r>
                <a:rPr lang="ru-RU" sz="900" i="0">
                  <a:latin typeface="Cambria Math" panose="02040503050406030204" pitchFamily="18" charset="0"/>
                </a:rPr>
                <a:t>2</a:t>
              </a:r>
              <a:endParaRPr lang="ru-RU" sz="1000"/>
            </a:p>
          </xdr:txBody>
        </xdr:sp>
      </mc:Fallback>
    </mc:AlternateContent>
    <xdr:clientData/>
  </xdr:oneCellAnchor>
  <xdr:oneCellAnchor>
    <xdr:from>
      <xdr:col>12</xdr:col>
      <xdr:colOff>238125</xdr:colOff>
      <xdr:row>101</xdr:row>
      <xdr:rowOff>47625</xdr:rowOff>
    </xdr:from>
    <xdr:ext cx="736997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C3C2164-C895-40B3-893B-B02E8B290BB4}"/>
                </a:ext>
              </a:extLst>
            </xdr:cNvPr>
            <xdr:cNvSpPr txBox="1"/>
          </xdr:nvSpPr>
          <xdr:spPr>
            <a:xfrm>
              <a:off x="6748743" y="13651566"/>
              <a:ext cx="736997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grow m:val="on"/>
                        <m:supHide m:val="on"/>
                        <m:ctrlPr>
                          <a:rPr lang="ru-RU" sz="9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ru-RU" sz="900" b="0" i="1">
                            <a:latin typeface="Cambria Math" panose="02040503050406030204" pitchFamily="18" charset="0"/>
                          </a:rPr>
                          <m:t>знаменателя</m:t>
                        </m:r>
                      </m:sub>
                      <m:sup/>
                      <m:e>
                        <m:r>
                          <a:rPr lang="ru-RU" sz="900" i="0">
                            <a:latin typeface="Cambria Math" panose="02040503050406030204" pitchFamily="18" charset="0"/>
                          </a:rPr>
                          <m:t>2</m:t>
                        </m:r>
                      </m:e>
                    </m:nary>
                  </m:oMath>
                </m:oMathPara>
              </a14:m>
              <a:endParaRPr lang="ru-RU" sz="10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C3C2164-C895-40B3-893B-B02E8B290BB4}"/>
                </a:ext>
              </a:extLst>
            </xdr:cNvPr>
            <xdr:cNvSpPr txBox="1"/>
          </xdr:nvSpPr>
          <xdr:spPr>
            <a:xfrm>
              <a:off x="6748743" y="13651566"/>
              <a:ext cx="736997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900" i="0">
                  <a:latin typeface="Cambria Math" panose="02040503050406030204" pitchFamily="18" charset="0"/>
                </a:rPr>
                <a:t>∑130</a:t>
              </a:r>
              <a:r>
                <a:rPr lang="ru-RU" sz="900" b="0" i="0">
                  <a:latin typeface="Cambria Math" panose="02040503050406030204" pitchFamily="18" charset="0"/>
                </a:rPr>
                <a:t>_знаменателя▒</a:t>
              </a:r>
              <a:r>
                <a:rPr lang="ru-RU" sz="900" i="0">
                  <a:latin typeface="Cambria Math" panose="02040503050406030204" pitchFamily="18" charset="0"/>
                </a:rPr>
                <a:t>2</a:t>
              </a:r>
              <a:endParaRPr lang="ru-RU" sz="1000"/>
            </a:p>
          </xdr:txBody>
        </xdr:sp>
      </mc:Fallback>
    </mc:AlternateContent>
    <xdr:clientData/>
  </xdr:oneCellAnchor>
  <xdr:twoCellAnchor>
    <xdr:from>
      <xdr:col>17</xdr:col>
      <xdr:colOff>5602</xdr:colOff>
      <xdr:row>16</xdr:row>
      <xdr:rowOff>179294</xdr:rowOff>
    </xdr:from>
    <xdr:to>
      <xdr:col>26</xdr:col>
      <xdr:colOff>123264</xdr:colOff>
      <xdr:row>33</xdr:row>
      <xdr:rowOff>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D68CCC5-0AD3-2233-3A10-6F9BFBCC5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11206</xdr:colOff>
      <xdr:row>48</xdr:row>
      <xdr:rowOff>186016</xdr:rowOff>
    </xdr:from>
    <xdr:to>
      <xdr:col>26</xdr:col>
      <xdr:colOff>123265</xdr:colOff>
      <xdr:row>65</xdr:row>
      <xdr:rowOff>11206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A701B882-D2BB-A724-F843-F863A478A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11206</xdr:colOff>
      <xdr:row>80</xdr:row>
      <xdr:rowOff>186015</xdr:rowOff>
    </xdr:from>
    <xdr:to>
      <xdr:col>26</xdr:col>
      <xdr:colOff>145676</xdr:colOff>
      <xdr:row>97</xdr:row>
      <xdr:rowOff>22412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834E4793-2141-D961-7A98-A5641E638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102"/>
  <sheetViews>
    <sheetView tabSelected="1" topLeftCell="A4" zoomScale="90" zoomScaleNormal="90" workbookViewId="0">
      <selection activeCell="J73" sqref="J73"/>
    </sheetView>
  </sheetViews>
  <sheetFormatPr defaultRowHeight="15" x14ac:dyDescent="0.25"/>
  <cols>
    <col min="2" max="2" width="9.140625" customWidth="1"/>
    <col min="3" max="3" width="6.5703125" customWidth="1"/>
    <col min="7" max="8" width="9.140625" customWidth="1"/>
    <col min="9" max="9" width="8.28515625" customWidth="1"/>
    <col min="10" max="10" width="7.42578125" customWidth="1"/>
    <col min="11" max="11" width="5.85546875" customWidth="1"/>
    <col min="12" max="12" width="6" customWidth="1"/>
    <col min="13" max="13" width="6.5703125" customWidth="1"/>
    <col min="14" max="14" width="8.42578125" customWidth="1"/>
    <col min="15" max="15" width="9.85546875" customWidth="1"/>
    <col min="16" max="16" width="7.5703125" customWidth="1"/>
    <col min="20" max="20" width="4.42578125" customWidth="1"/>
  </cols>
  <sheetData>
    <row r="2" spans="3:26" ht="18.75" x14ac:dyDescent="0.3">
      <c r="E2" s="61" t="s">
        <v>18</v>
      </c>
      <c r="F2" s="62"/>
      <c r="G2" s="62"/>
      <c r="H2" s="62"/>
      <c r="I2" s="62"/>
      <c r="J2" s="62"/>
      <c r="K2" s="62"/>
      <c r="L2" s="62"/>
      <c r="M2" s="62"/>
      <c r="N2" s="63"/>
      <c r="O2" s="17"/>
      <c r="P2" s="18"/>
      <c r="Q2" s="59" t="s">
        <v>0</v>
      </c>
      <c r="R2" s="60"/>
      <c r="S2" s="60"/>
      <c r="T2" s="60"/>
      <c r="U2" s="60"/>
      <c r="V2" s="60"/>
      <c r="W2" s="60"/>
      <c r="X2" s="60"/>
      <c r="Y2" s="60"/>
      <c r="Z2" s="60"/>
    </row>
    <row r="3" spans="3:26" x14ac:dyDescent="0.25">
      <c r="E3" s="62"/>
      <c r="F3" s="62"/>
      <c r="G3" s="62"/>
      <c r="H3" s="62"/>
      <c r="I3" s="62"/>
      <c r="J3" s="62"/>
      <c r="K3" s="62"/>
      <c r="L3" s="62"/>
      <c r="M3" s="62"/>
      <c r="N3" s="63"/>
      <c r="O3" s="17"/>
      <c r="P3" s="18"/>
      <c r="Q3" s="57"/>
      <c r="R3" s="58"/>
      <c r="S3" s="58"/>
      <c r="T3" s="58"/>
      <c r="U3" s="58"/>
      <c r="V3" s="58"/>
      <c r="W3" s="58"/>
      <c r="X3" s="58"/>
      <c r="Y3" s="58"/>
      <c r="Z3" s="58"/>
    </row>
    <row r="4" spans="3:26" x14ac:dyDescent="0.25">
      <c r="E4" s="62"/>
      <c r="F4" s="62"/>
      <c r="G4" s="62"/>
      <c r="H4" s="62"/>
      <c r="I4" s="62"/>
      <c r="J4" s="62"/>
      <c r="K4" s="62"/>
      <c r="L4" s="62"/>
      <c r="M4" s="62"/>
      <c r="N4" s="63"/>
      <c r="O4" s="17"/>
      <c r="P4" s="18"/>
      <c r="Q4" s="57"/>
      <c r="R4" s="58"/>
      <c r="S4" s="58"/>
      <c r="T4" s="58"/>
      <c r="U4" s="58"/>
      <c r="V4" s="58"/>
      <c r="W4" s="58"/>
      <c r="X4" s="58"/>
      <c r="Y4" s="58"/>
      <c r="Z4" s="58"/>
    </row>
    <row r="5" spans="3:26" x14ac:dyDescent="0.25">
      <c r="E5" s="62"/>
      <c r="F5" s="62"/>
      <c r="G5" s="62"/>
      <c r="H5" s="62"/>
      <c r="I5" s="62"/>
      <c r="J5" s="62"/>
      <c r="K5" s="62"/>
      <c r="L5" s="62"/>
      <c r="M5" s="62"/>
      <c r="N5" s="63"/>
      <c r="O5" s="17"/>
      <c r="P5" s="18"/>
      <c r="Q5" s="57"/>
      <c r="R5" s="58"/>
      <c r="S5" s="58"/>
      <c r="T5" s="58"/>
      <c r="U5" s="58"/>
      <c r="V5" s="58"/>
      <c r="W5" s="58"/>
      <c r="X5" s="58"/>
      <c r="Y5" s="58"/>
      <c r="Z5" s="58"/>
    </row>
    <row r="6" spans="3:26" x14ac:dyDescent="0.25">
      <c r="E6" s="62"/>
      <c r="F6" s="62"/>
      <c r="G6" s="62"/>
      <c r="H6" s="62"/>
      <c r="I6" s="62"/>
      <c r="J6" s="62"/>
      <c r="K6" s="62"/>
      <c r="L6" s="62"/>
      <c r="M6" s="62"/>
      <c r="N6" s="63"/>
      <c r="O6" s="17"/>
      <c r="P6" s="18"/>
      <c r="Q6" s="57"/>
      <c r="R6" s="58"/>
      <c r="S6" s="58"/>
      <c r="T6" s="58"/>
      <c r="U6" s="58"/>
      <c r="V6" s="58"/>
      <c r="W6" s="58"/>
      <c r="X6" s="58"/>
      <c r="Y6" s="58"/>
      <c r="Z6" s="58"/>
    </row>
    <row r="7" spans="3:26" ht="28.5" customHeight="1" x14ac:dyDescent="0.25">
      <c r="E7" s="62"/>
      <c r="F7" s="62"/>
      <c r="G7" s="62"/>
      <c r="H7" s="62"/>
      <c r="I7" s="62"/>
      <c r="J7" s="62"/>
      <c r="K7" s="62"/>
      <c r="L7" s="62"/>
      <c r="M7" s="62"/>
      <c r="N7" s="63"/>
      <c r="O7" s="17"/>
      <c r="P7" s="18"/>
      <c r="Q7" s="57"/>
      <c r="R7" s="58"/>
      <c r="S7" s="58"/>
      <c r="T7" s="58"/>
      <c r="U7" s="58"/>
      <c r="V7" s="58"/>
      <c r="W7" s="58"/>
      <c r="X7" s="58"/>
      <c r="Y7" s="58"/>
      <c r="Z7" s="58"/>
    </row>
    <row r="10" spans="3:26" ht="15" customHeight="1" x14ac:dyDescent="0.25">
      <c r="D10" s="49" t="s">
        <v>16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3:26" ht="15" customHeight="1" x14ac:dyDescent="0.25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3:26" ht="15" customHeight="1" x14ac:dyDescent="0.25"/>
    <row r="13" spans="3:26" x14ac:dyDescent="0.25">
      <c r="D13" s="47" t="s">
        <v>2</v>
      </c>
      <c r="E13" s="47"/>
      <c r="F13" s="47" t="s">
        <v>3</v>
      </c>
      <c r="G13" s="47"/>
    </row>
    <row r="14" spans="3:26" ht="15" customHeight="1" x14ac:dyDescent="0.25">
      <c r="D14" s="47"/>
      <c r="E14" s="47"/>
      <c r="F14" s="47"/>
      <c r="G14" s="47"/>
      <c r="L14" s="8"/>
      <c r="M14" s="8"/>
    </row>
    <row r="15" spans="3:26" ht="14.25" customHeight="1" x14ac:dyDescent="0.25">
      <c r="D15" s="50" t="s">
        <v>5</v>
      </c>
      <c r="E15" s="50"/>
      <c r="F15" s="50" t="s">
        <v>4</v>
      </c>
      <c r="G15" s="50"/>
      <c r="H15" s="9" t="s">
        <v>7</v>
      </c>
      <c r="I15" s="6" t="s">
        <v>9</v>
      </c>
      <c r="J15" s="6" t="s">
        <v>8</v>
      </c>
      <c r="K15" s="53" t="s">
        <v>10</v>
      </c>
      <c r="L15" s="53"/>
      <c r="M15" s="54" t="s">
        <v>7</v>
      </c>
      <c r="N15" s="55"/>
      <c r="O15" s="10" t="s">
        <v>13</v>
      </c>
      <c r="P15" s="10" t="s">
        <v>12</v>
      </c>
      <c r="Q15" s="4"/>
      <c r="U15" t="s">
        <v>1</v>
      </c>
    </row>
    <row r="16" spans="3:26" x14ac:dyDescent="0.25">
      <c r="C16" s="1">
        <v>2002</v>
      </c>
      <c r="D16" s="42">
        <v>23.7</v>
      </c>
      <c r="E16" s="43"/>
      <c r="F16" s="48">
        <v>31.351900000000001</v>
      </c>
      <c r="G16" s="48"/>
      <c r="H16" s="74"/>
      <c r="I16" s="5">
        <f>D16-$D$38</f>
        <v>-42.08</v>
      </c>
      <c r="J16" s="7">
        <f>F16-$F$38</f>
        <v>-14.22026363636364</v>
      </c>
      <c r="K16" s="66">
        <f>I16*J16</f>
        <v>598.38869381818199</v>
      </c>
      <c r="L16" s="67"/>
      <c r="M16" s="68"/>
      <c r="N16" s="69"/>
      <c r="O16" s="11">
        <f>I16*I16</f>
        <v>1770.7263999999998</v>
      </c>
      <c r="P16" s="11">
        <f>J16*J16</f>
        <v>202.21589788768605</v>
      </c>
      <c r="Q16" s="20"/>
      <c r="R16" s="3"/>
    </row>
    <row r="17" spans="3:20" x14ac:dyDescent="0.25">
      <c r="C17" s="1">
        <v>2003</v>
      </c>
      <c r="D17" s="42">
        <v>27.2</v>
      </c>
      <c r="E17" s="43"/>
      <c r="F17" s="48">
        <v>30.6813</v>
      </c>
      <c r="G17" s="48"/>
      <c r="H17" s="75"/>
      <c r="I17" s="5">
        <f t="shared" ref="I17:I37" si="0">D17-$D$38</f>
        <v>-38.58</v>
      </c>
      <c r="J17" s="7">
        <f t="shared" ref="J17:J37" si="1">F17-$F$38</f>
        <v>-14.89086363636364</v>
      </c>
      <c r="K17" s="66">
        <f t="shared" ref="K17:K37" si="2">I17*J17</f>
        <v>574.4895190909092</v>
      </c>
      <c r="L17" s="67"/>
      <c r="M17" s="70"/>
      <c r="N17" s="71"/>
      <c r="O17" s="11">
        <f t="shared" ref="O17:O37" si="3">I17*I17</f>
        <v>1488.4163999999998</v>
      </c>
      <c r="P17" s="11">
        <f t="shared" ref="P17:P36" si="4">J17*J17</f>
        <v>221.73781983677699</v>
      </c>
      <c r="Q17" s="3"/>
      <c r="R17" s="3"/>
    </row>
    <row r="18" spans="3:20" x14ac:dyDescent="0.25">
      <c r="C18" s="1">
        <v>2004</v>
      </c>
      <c r="D18" s="42">
        <v>26.8</v>
      </c>
      <c r="E18" s="43"/>
      <c r="F18" s="48">
        <v>28.810300000000002</v>
      </c>
      <c r="G18" s="48"/>
      <c r="H18" s="75"/>
      <c r="I18" s="5">
        <f t="shared" si="0"/>
        <v>-38.980000000000004</v>
      </c>
      <c r="J18" s="7">
        <f t="shared" si="1"/>
        <v>-16.761863636363639</v>
      </c>
      <c r="K18" s="66">
        <f t="shared" si="2"/>
        <v>653.37744454545475</v>
      </c>
      <c r="L18" s="67"/>
      <c r="M18" s="70"/>
      <c r="N18" s="71"/>
      <c r="O18" s="11">
        <f t="shared" si="3"/>
        <v>1519.4404000000004</v>
      </c>
      <c r="P18" s="11">
        <f t="shared" si="4"/>
        <v>280.96007256404965</v>
      </c>
      <c r="Q18" s="19"/>
      <c r="R18" s="3"/>
    </row>
    <row r="19" spans="3:20" x14ac:dyDescent="0.25">
      <c r="C19" s="1">
        <v>2005</v>
      </c>
      <c r="D19" s="42">
        <v>50.6</v>
      </c>
      <c r="E19" s="43"/>
      <c r="F19" s="48">
        <v>28.289200000000001</v>
      </c>
      <c r="G19" s="48"/>
      <c r="H19" s="75"/>
      <c r="I19" s="5">
        <f t="shared" si="0"/>
        <v>-15.18</v>
      </c>
      <c r="J19" s="7">
        <f t="shared" si="1"/>
        <v>-17.28296363636364</v>
      </c>
      <c r="K19" s="66">
        <f t="shared" si="2"/>
        <v>262.35538800000006</v>
      </c>
      <c r="L19" s="67"/>
      <c r="M19" s="70"/>
      <c r="N19" s="71"/>
      <c r="O19" s="11">
        <f t="shared" si="3"/>
        <v>230.4324</v>
      </c>
      <c r="P19" s="11">
        <f t="shared" si="4"/>
        <v>298.70083205586786</v>
      </c>
      <c r="Q19" s="3"/>
      <c r="R19" s="3"/>
      <c r="T19" t="s">
        <v>1</v>
      </c>
    </row>
    <row r="20" spans="3:20" x14ac:dyDescent="0.25">
      <c r="C20" s="1">
        <v>2006</v>
      </c>
      <c r="D20" s="42">
        <v>61.09</v>
      </c>
      <c r="E20" s="43"/>
      <c r="F20" s="48">
        <v>27.1785</v>
      </c>
      <c r="G20" s="48"/>
      <c r="H20" s="75"/>
      <c r="I20" s="5">
        <f t="shared" si="0"/>
        <v>-4.6899999999999977</v>
      </c>
      <c r="J20" s="7">
        <f t="shared" si="1"/>
        <v>-18.393663636363641</v>
      </c>
      <c r="K20" s="66">
        <f t="shared" si="2"/>
        <v>86.266282454545433</v>
      </c>
      <c r="L20" s="67"/>
      <c r="M20" s="70"/>
      <c r="N20" s="71"/>
      <c r="O20" s="11">
        <f t="shared" si="3"/>
        <v>21.996099999999977</v>
      </c>
      <c r="P20" s="11">
        <f t="shared" si="4"/>
        <v>338.32686196768611</v>
      </c>
      <c r="Q20" s="3"/>
      <c r="R20" s="3"/>
    </row>
    <row r="21" spans="3:20" ht="15" customHeight="1" x14ac:dyDescent="0.25">
      <c r="C21" s="1">
        <v>2007</v>
      </c>
      <c r="D21" s="42">
        <v>69.290000000000006</v>
      </c>
      <c r="E21" s="43"/>
      <c r="F21" s="48">
        <v>25.572099999999999</v>
      </c>
      <c r="G21" s="48"/>
      <c r="H21" s="75"/>
      <c r="I21" s="5">
        <f t="shared" si="0"/>
        <v>3.5100000000000051</v>
      </c>
      <c r="J21" s="7">
        <f t="shared" si="1"/>
        <v>-20.000063636363642</v>
      </c>
      <c r="K21" s="66">
        <f t="shared" si="2"/>
        <v>-70.200223363636482</v>
      </c>
      <c r="L21" s="67"/>
      <c r="M21" s="70"/>
      <c r="N21" s="71"/>
      <c r="O21" s="11">
        <f t="shared" si="3"/>
        <v>12.320100000000036</v>
      </c>
      <c r="P21" s="11">
        <f t="shared" si="4"/>
        <v>400.00254545859525</v>
      </c>
      <c r="Q21" s="3"/>
      <c r="R21" s="3"/>
    </row>
    <row r="22" spans="3:20" ht="15" customHeight="1" x14ac:dyDescent="0.25">
      <c r="C22" s="1">
        <v>2008</v>
      </c>
      <c r="D22" s="42">
        <v>94.4</v>
      </c>
      <c r="E22" s="43"/>
      <c r="F22" s="48">
        <v>24.868500000000001</v>
      </c>
      <c r="G22" s="48"/>
      <c r="H22" s="75"/>
      <c r="I22" s="5">
        <f t="shared" si="0"/>
        <v>28.620000000000005</v>
      </c>
      <c r="J22" s="7">
        <f t="shared" si="1"/>
        <v>-20.70366363636364</v>
      </c>
      <c r="K22" s="66">
        <f t="shared" si="2"/>
        <v>-592.53885327272747</v>
      </c>
      <c r="L22" s="67"/>
      <c r="M22" s="70"/>
      <c r="N22" s="71"/>
      <c r="O22" s="11">
        <f t="shared" si="3"/>
        <v>819.10440000000028</v>
      </c>
      <c r="P22" s="11">
        <f t="shared" si="4"/>
        <v>428.6416879676861</v>
      </c>
      <c r="Q22" s="3"/>
      <c r="R22" s="3"/>
    </row>
    <row r="23" spans="3:20" ht="15.75" customHeight="1" x14ac:dyDescent="0.25">
      <c r="C23" s="1">
        <v>2009</v>
      </c>
      <c r="D23" s="42">
        <v>61.06</v>
      </c>
      <c r="E23" s="43"/>
      <c r="F23" s="48">
        <v>31.725300000000001</v>
      </c>
      <c r="G23" s="48"/>
      <c r="H23" s="75"/>
      <c r="I23" s="5">
        <f t="shared" si="0"/>
        <v>-4.7199999999999989</v>
      </c>
      <c r="J23" s="7">
        <f t="shared" si="1"/>
        <v>-13.84686363636364</v>
      </c>
      <c r="K23" s="66">
        <f t="shared" si="2"/>
        <v>65.357196363636362</v>
      </c>
      <c r="L23" s="67"/>
      <c r="M23" s="70"/>
      <c r="N23" s="71"/>
      <c r="O23" s="11">
        <f t="shared" si="3"/>
        <v>22.278399999999991</v>
      </c>
      <c r="P23" s="11">
        <f t="shared" si="4"/>
        <v>191.73563256404969</v>
      </c>
      <c r="Q23" s="3"/>
      <c r="R23" s="3"/>
    </row>
    <row r="24" spans="3:20" ht="15" customHeight="1" x14ac:dyDescent="0.25">
      <c r="C24" s="1">
        <v>2010</v>
      </c>
      <c r="D24" s="42">
        <v>78.2</v>
      </c>
      <c r="E24" s="43"/>
      <c r="F24" s="48">
        <v>30.369700000000002</v>
      </c>
      <c r="G24" s="48"/>
      <c r="H24" s="75"/>
      <c r="I24" s="5">
        <f t="shared" si="0"/>
        <v>12.420000000000002</v>
      </c>
      <c r="J24" s="7">
        <f t="shared" si="1"/>
        <v>-15.202463636363639</v>
      </c>
      <c r="K24" s="66">
        <f t="shared" si="2"/>
        <v>-188.81459836363643</v>
      </c>
      <c r="L24" s="67"/>
      <c r="M24" s="70"/>
      <c r="N24" s="71"/>
      <c r="O24" s="11">
        <f t="shared" si="3"/>
        <v>154.25640000000004</v>
      </c>
      <c r="P24" s="11">
        <f t="shared" si="4"/>
        <v>231.11490061495877</v>
      </c>
      <c r="Q24" s="3"/>
      <c r="R24" s="3"/>
    </row>
    <row r="25" spans="3:20" x14ac:dyDescent="0.25">
      <c r="C25" s="1">
        <v>2011</v>
      </c>
      <c r="D25" s="42">
        <v>109.35</v>
      </c>
      <c r="E25" s="43"/>
      <c r="F25" s="48">
        <v>29.392499999999998</v>
      </c>
      <c r="G25" s="48"/>
      <c r="H25" s="75"/>
      <c r="I25" s="5">
        <f t="shared" si="0"/>
        <v>43.569999999999993</v>
      </c>
      <c r="J25" s="7">
        <f t="shared" si="1"/>
        <v>-16.179663636363642</v>
      </c>
      <c r="K25" s="66">
        <f t="shared" si="2"/>
        <v>-704.94794463636379</v>
      </c>
      <c r="L25" s="67"/>
      <c r="M25" s="70"/>
      <c r="N25" s="71"/>
      <c r="O25" s="11">
        <f t="shared" si="3"/>
        <v>1898.3448999999994</v>
      </c>
      <c r="P25" s="11">
        <f t="shared" si="4"/>
        <v>261.78151538586798</v>
      </c>
      <c r="Q25" s="3"/>
      <c r="R25" s="3"/>
    </row>
    <row r="26" spans="3:20" x14ac:dyDescent="0.25">
      <c r="C26" s="1">
        <v>2012</v>
      </c>
      <c r="D26" s="42">
        <v>110.52</v>
      </c>
      <c r="E26" s="43"/>
      <c r="F26" s="48">
        <v>31.088000000000001</v>
      </c>
      <c r="G26" s="48"/>
      <c r="H26" s="75"/>
      <c r="I26" s="5">
        <f t="shared" si="0"/>
        <v>44.739999999999995</v>
      </c>
      <c r="J26" s="7">
        <f t="shared" si="1"/>
        <v>-14.48416363636364</v>
      </c>
      <c r="K26" s="66">
        <f t="shared" si="2"/>
        <v>-648.02148109090922</v>
      </c>
      <c r="L26" s="67"/>
      <c r="M26" s="70"/>
      <c r="N26" s="71"/>
      <c r="O26" s="11">
        <f t="shared" si="3"/>
        <v>2001.6675999999995</v>
      </c>
      <c r="P26" s="11">
        <f t="shared" si="4"/>
        <v>209.79099624495876</v>
      </c>
      <c r="Q26" s="3"/>
      <c r="R26" s="3"/>
    </row>
    <row r="27" spans="3:20" x14ac:dyDescent="0.25">
      <c r="C27" s="1">
        <v>2013</v>
      </c>
      <c r="D27" s="42">
        <v>107.88</v>
      </c>
      <c r="E27" s="43"/>
      <c r="F27" s="48">
        <v>31.854199999999999</v>
      </c>
      <c r="G27" s="48"/>
      <c r="H27" s="75"/>
      <c r="I27" s="5">
        <f t="shared" si="0"/>
        <v>42.099999999999994</v>
      </c>
      <c r="J27" s="7">
        <f t="shared" si="1"/>
        <v>-13.717963636363642</v>
      </c>
      <c r="K27" s="66">
        <f t="shared" si="2"/>
        <v>-577.5262690909093</v>
      </c>
      <c r="L27" s="67"/>
      <c r="M27" s="70"/>
      <c r="N27" s="71"/>
      <c r="O27" s="11">
        <f t="shared" si="3"/>
        <v>1772.4099999999996</v>
      </c>
      <c r="P27" s="11">
        <f t="shared" si="4"/>
        <v>188.1825263285952</v>
      </c>
      <c r="Q27" s="3"/>
      <c r="R27" s="3"/>
    </row>
    <row r="28" spans="3:20" x14ac:dyDescent="0.25">
      <c r="C28" s="1">
        <v>2014</v>
      </c>
      <c r="D28" s="42">
        <v>97.6</v>
      </c>
      <c r="E28" s="43"/>
      <c r="F28" s="48">
        <v>38.4375</v>
      </c>
      <c r="G28" s="48"/>
      <c r="H28" s="75"/>
      <c r="I28" s="5">
        <f t="shared" si="0"/>
        <v>31.819999999999993</v>
      </c>
      <c r="J28" s="7">
        <f t="shared" si="1"/>
        <v>-7.1346636363636406</v>
      </c>
      <c r="K28" s="66">
        <f t="shared" si="2"/>
        <v>-227.02499690909099</v>
      </c>
      <c r="L28" s="67"/>
      <c r="M28" s="70"/>
      <c r="N28" s="71"/>
      <c r="O28" s="11">
        <f t="shared" si="3"/>
        <v>1012.5123999999996</v>
      </c>
      <c r="P28" s="11">
        <f t="shared" si="4"/>
        <v>50.903425204049647</v>
      </c>
      <c r="Q28" s="3"/>
      <c r="R28" s="3"/>
    </row>
    <row r="29" spans="3:20" x14ac:dyDescent="0.25">
      <c r="C29" s="1">
        <v>2015</v>
      </c>
      <c r="D29" s="42">
        <v>51.23</v>
      </c>
      <c r="E29" s="43"/>
      <c r="F29" s="48">
        <v>60.957900000000002</v>
      </c>
      <c r="G29" s="48"/>
      <c r="H29" s="75"/>
      <c r="I29" s="5">
        <f t="shared" si="0"/>
        <v>-14.550000000000004</v>
      </c>
      <c r="J29" s="7">
        <f t="shared" si="1"/>
        <v>15.385736363636362</v>
      </c>
      <c r="K29" s="66">
        <f t="shared" si="2"/>
        <v>-223.86246409090913</v>
      </c>
      <c r="L29" s="67"/>
      <c r="M29" s="70"/>
      <c r="N29" s="71"/>
      <c r="O29" s="11">
        <f t="shared" si="3"/>
        <v>211.70250000000013</v>
      </c>
      <c r="P29" s="11">
        <f t="shared" si="4"/>
        <v>236.72088345132224</v>
      </c>
      <c r="Q29" s="3"/>
      <c r="R29" s="3"/>
    </row>
    <row r="30" spans="3:20" x14ac:dyDescent="0.25">
      <c r="C30" s="1">
        <v>2016</v>
      </c>
      <c r="D30" s="42">
        <v>41.9</v>
      </c>
      <c r="E30" s="43"/>
      <c r="F30" s="48">
        <v>67.034899999999993</v>
      </c>
      <c r="G30" s="48"/>
      <c r="H30" s="75"/>
      <c r="I30" s="5">
        <f t="shared" si="0"/>
        <v>-23.880000000000003</v>
      </c>
      <c r="J30" s="7">
        <f t="shared" si="1"/>
        <v>21.462736363636353</v>
      </c>
      <c r="K30" s="66">
        <f t="shared" si="2"/>
        <v>-512.53014436363617</v>
      </c>
      <c r="L30" s="67"/>
      <c r="M30" s="70"/>
      <c r="N30" s="71"/>
      <c r="O30" s="11">
        <f t="shared" si="3"/>
        <v>570.25440000000015</v>
      </c>
      <c r="P30" s="11">
        <f t="shared" si="4"/>
        <v>460.6490522149582</v>
      </c>
      <c r="Q30" s="3"/>
      <c r="R30" s="3"/>
    </row>
    <row r="31" spans="3:20" x14ac:dyDescent="0.25">
      <c r="C31" s="1">
        <v>2017</v>
      </c>
      <c r="D31" s="42">
        <v>53.03</v>
      </c>
      <c r="E31" s="43"/>
      <c r="F31" s="48">
        <v>58.352899999999998</v>
      </c>
      <c r="G31" s="48"/>
      <c r="H31" s="75"/>
      <c r="I31" s="5">
        <f t="shared" si="0"/>
        <v>-12.75</v>
      </c>
      <c r="J31" s="7">
        <f t="shared" si="1"/>
        <v>12.780736363636358</v>
      </c>
      <c r="K31" s="66">
        <f t="shared" si="2"/>
        <v>-162.95438863636355</v>
      </c>
      <c r="L31" s="67"/>
      <c r="M31" s="70"/>
      <c r="N31" s="71"/>
      <c r="O31" s="11">
        <f t="shared" si="3"/>
        <v>162.5625</v>
      </c>
      <c r="P31" s="11">
        <f t="shared" si="4"/>
        <v>163.34722199677671</v>
      </c>
      <c r="Q31" s="3"/>
      <c r="R31" s="3"/>
    </row>
    <row r="32" spans="3:20" x14ac:dyDescent="0.25">
      <c r="C32" s="1">
        <v>2018</v>
      </c>
      <c r="D32" s="42">
        <v>70.010000000000005</v>
      </c>
      <c r="E32" s="43"/>
      <c r="F32" s="48">
        <v>62.709099999999999</v>
      </c>
      <c r="G32" s="48"/>
      <c r="H32" s="75"/>
      <c r="I32" s="5">
        <f t="shared" si="0"/>
        <v>4.230000000000004</v>
      </c>
      <c r="J32" s="7">
        <f t="shared" si="1"/>
        <v>17.136936363636359</v>
      </c>
      <c r="K32" s="66">
        <f t="shared" si="2"/>
        <v>72.489240818181869</v>
      </c>
      <c r="L32" s="67"/>
      <c r="M32" s="70"/>
      <c r="N32" s="71"/>
      <c r="O32" s="11">
        <f t="shared" si="3"/>
        <v>17.892900000000033</v>
      </c>
      <c r="P32" s="11">
        <f t="shared" si="4"/>
        <v>293.67458793132215</v>
      </c>
      <c r="Q32" s="3"/>
      <c r="R32" s="3"/>
    </row>
    <row r="33" spans="2:21" x14ac:dyDescent="0.25">
      <c r="C33" s="1">
        <v>2019</v>
      </c>
      <c r="D33" s="42">
        <v>63.59</v>
      </c>
      <c r="E33" s="43"/>
      <c r="F33" s="48">
        <v>64.736199999999997</v>
      </c>
      <c r="G33" s="48"/>
      <c r="H33" s="75"/>
      <c r="I33" s="5">
        <f t="shared" si="0"/>
        <v>-2.1899999999999977</v>
      </c>
      <c r="J33" s="7">
        <f t="shared" si="1"/>
        <v>19.164036363636356</v>
      </c>
      <c r="K33" s="66">
        <f t="shared" si="2"/>
        <v>-41.969239636363575</v>
      </c>
      <c r="L33" s="67"/>
      <c r="M33" s="70"/>
      <c r="N33" s="71"/>
      <c r="O33" s="11">
        <f t="shared" si="3"/>
        <v>4.7960999999999903</v>
      </c>
      <c r="P33" s="11">
        <f t="shared" si="4"/>
        <v>367.26028974677655</v>
      </c>
      <c r="Q33" s="3"/>
      <c r="R33" s="3"/>
    </row>
    <row r="34" spans="2:21" x14ac:dyDescent="0.25">
      <c r="C34" s="1">
        <v>2020</v>
      </c>
      <c r="D34" s="42">
        <v>41.73</v>
      </c>
      <c r="E34" s="43"/>
      <c r="F34" s="48">
        <v>72.1464</v>
      </c>
      <c r="G34" s="48"/>
      <c r="H34" s="75"/>
      <c r="I34" s="5">
        <f t="shared" si="0"/>
        <v>-24.050000000000004</v>
      </c>
      <c r="J34" s="7">
        <f t="shared" si="1"/>
        <v>26.574236363636359</v>
      </c>
      <c r="K34" s="66">
        <f t="shared" si="2"/>
        <v>-639.11038454545451</v>
      </c>
      <c r="L34" s="67"/>
      <c r="M34" s="70"/>
      <c r="N34" s="71"/>
      <c r="O34" s="11">
        <f t="shared" si="3"/>
        <v>578.40250000000026</v>
      </c>
      <c r="P34" s="11">
        <f t="shared" si="4"/>
        <v>706.190038310413</v>
      </c>
      <c r="Q34" s="19"/>
      <c r="R34" s="3"/>
    </row>
    <row r="35" spans="2:21" x14ac:dyDescent="0.25">
      <c r="C35" s="1">
        <v>2021</v>
      </c>
      <c r="D35" s="42">
        <v>69</v>
      </c>
      <c r="E35" s="43"/>
      <c r="F35" s="48">
        <v>73.6541</v>
      </c>
      <c r="G35" s="48"/>
      <c r="H35" s="75"/>
      <c r="I35" s="5">
        <f t="shared" si="0"/>
        <v>3.2199999999999989</v>
      </c>
      <c r="J35" s="7">
        <f t="shared" si="1"/>
        <v>28.081936363636359</v>
      </c>
      <c r="K35" s="66">
        <f t="shared" si="2"/>
        <v>90.423835090909037</v>
      </c>
      <c r="L35" s="67"/>
      <c r="M35" s="70"/>
      <c r="N35" s="71"/>
      <c r="O35" s="11">
        <f t="shared" si="3"/>
        <v>10.368399999999992</v>
      </c>
      <c r="P35" s="11">
        <f t="shared" si="4"/>
        <v>788.59514993132211</v>
      </c>
      <c r="Q35" s="20"/>
      <c r="R35" s="3"/>
    </row>
    <row r="36" spans="2:21" x14ac:dyDescent="0.25">
      <c r="C36" s="1">
        <v>2022</v>
      </c>
      <c r="D36" s="42">
        <v>76.09</v>
      </c>
      <c r="E36" s="43"/>
      <c r="F36" s="48">
        <v>68.549400000000006</v>
      </c>
      <c r="G36" s="48"/>
      <c r="H36" s="75"/>
      <c r="I36" s="5">
        <f t="shared" si="0"/>
        <v>10.310000000000002</v>
      </c>
      <c r="J36" s="7">
        <f t="shared" si="1"/>
        <v>22.977236363636365</v>
      </c>
      <c r="K36" s="66">
        <f t="shared" si="2"/>
        <v>236.89530690909098</v>
      </c>
      <c r="L36" s="67"/>
      <c r="M36" s="70"/>
      <c r="N36" s="71"/>
      <c r="O36" s="11">
        <f t="shared" si="3"/>
        <v>106.29610000000005</v>
      </c>
      <c r="P36" s="11">
        <f t="shared" si="4"/>
        <v>527.9533909104133</v>
      </c>
      <c r="Q36" s="20"/>
      <c r="R36" s="3"/>
    </row>
    <row r="37" spans="2:21" ht="16.5" customHeight="1" x14ac:dyDescent="0.25">
      <c r="C37" s="2">
        <v>2023</v>
      </c>
      <c r="D37" s="32">
        <v>62.89</v>
      </c>
      <c r="E37" s="33"/>
      <c r="F37" s="56">
        <v>84.827699999999993</v>
      </c>
      <c r="G37" s="56"/>
      <c r="H37" s="76"/>
      <c r="I37" s="5">
        <f t="shared" si="0"/>
        <v>-2.8900000000000006</v>
      </c>
      <c r="J37" s="7">
        <f t="shared" si="1"/>
        <v>39.255536363636352</v>
      </c>
      <c r="K37" s="66">
        <f t="shared" si="2"/>
        <v>-113.44850009090908</v>
      </c>
      <c r="L37" s="67"/>
      <c r="M37" s="72"/>
      <c r="N37" s="73"/>
      <c r="O37" s="11">
        <f t="shared" si="3"/>
        <v>8.3521000000000036</v>
      </c>
      <c r="P37" s="11">
        <f>J37*J37</f>
        <v>1540.9971351967761</v>
      </c>
      <c r="Q37" s="21"/>
      <c r="R37" s="3"/>
    </row>
    <row r="38" spans="2:21" ht="31.5" customHeight="1" x14ac:dyDescent="0.25">
      <c r="B38" s="34" t="s">
        <v>6</v>
      </c>
      <c r="C38" s="35"/>
      <c r="D38" s="64">
        <f>AVERAGE(D16:E37)</f>
        <v>65.78</v>
      </c>
      <c r="E38" s="65"/>
      <c r="F38" s="36">
        <f>AVERAGE(F16:G37)</f>
        <v>45.572163636363641</v>
      </c>
      <c r="G38" s="37"/>
      <c r="H38" s="14" t="s">
        <v>7</v>
      </c>
      <c r="I38" s="40" t="s">
        <v>11</v>
      </c>
      <c r="J38" s="41"/>
      <c r="K38" s="31">
        <f>SUM(K16:L37)</f>
        <v>-2062.9065809999997</v>
      </c>
      <c r="L38" s="31"/>
      <c r="M38" s="15" t="s">
        <v>7</v>
      </c>
      <c r="N38" s="16"/>
      <c r="O38" s="24">
        <f>SUM(O16:O37)</f>
        <v>14394.533399999997</v>
      </c>
      <c r="P38" s="24">
        <f>SUM(P16:P37)</f>
        <v>8389.4824637709098</v>
      </c>
      <c r="Q38" s="14" t="s">
        <v>7</v>
      </c>
      <c r="R38" s="77" t="s">
        <v>14</v>
      </c>
      <c r="S38" s="78"/>
      <c r="T38" s="13" t="s">
        <v>15</v>
      </c>
      <c r="U38" s="12">
        <f>K38/(O38*P38)^0.5</f>
        <v>-0.18772113879568766</v>
      </c>
    </row>
    <row r="42" spans="2:21" x14ac:dyDescent="0.25">
      <c r="D42" s="49" t="s">
        <v>17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2:21" x14ac:dyDescent="0.25"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5" spans="2:21" x14ac:dyDescent="0.25">
      <c r="D45" s="47" t="s">
        <v>20</v>
      </c>
      <c r="E45" s="47"/>
      <c r="F45" s="47" t="s">
        <v>2</v>
      </c>
      <c r="G45" s="47"/>
    </row>
    <row r="46" spans="2:21" x14ac:dyDescent="0.25">
      <c r="D46" s="47"/>
      <c r="E46" s="47"/>
      <c r="F46" s="47"/>
      <c r="G46" s="47"/>
    </row>
    <row r="47" spans="2:21" ht="15.75" customHeight="1" x14ac:dyDescent="0.25">
      <c r="D47" s="50" t="s">
        <v>5</v>
      </c>
      <c r="E47" s="50"/>
      <c r="F47" s="51" t="s">
        <v>4</v>
      </c>
      <c r="G47" s="52"/>
      <c r="H47" s="9" t="s">
        <v>7</v>
      </c>
      <c r="I47" s="6" t="s">
        <v>9</v>
      </c>
      <c r="J47" s="6" t="s">
        <v>8</v>
      </c>
      <c r="K47" s="53" t="s">
        <v>10</v>
      </c>
      <c r="L47" s="53"/>
      <c r="M47" s="54" t="s">
        <v>7</v>
      </c>
      <c r="N47" s="55"/>
      <c r="O47" s="10" t="s">
        <v>13</v>
      </c>
      <c r="P47" s="10" t="s">
        <v>12</v>
      </c>
    </row>
    <row r="48" spans="2:21" x14ac:dyDescent="0.25">
      <c r="C48" s="1">
        <v>2002</v>
      </c>
      <c r="D48" s="44">
        <v>1191.1681492987666</v>
      </c>
      <c r="E48" s="44"/>
      <c r="F48" s="42">
        <v>23.7</v>
      </c>
      <c r="G48" s="43"/>
      <c r="H48" s="22"/>
      <c r="I48" s="11">
        <f>D48-$D$70</f>
        <v>-2835.4099716122573</v>
      </c>
      <c r="J48" s="7">
        <f>F48-$F$70</f>
        <v>-42.08</v>
      </c>
      <c r="K48" s="30">
        <f>I48*J48</f>
        <v>119314.05160544379</v>
      </c>
      <c r="L48" s="30"/>
      <c r="M48" s="22"/>
      <c r="N48" s="22"/>
      <c r="O48" s="5">
        <f>I48*I48</f>
        <v>8039549.7071182216</v>
      </c>
      <c r="P48" s="5">
        <f>J48*J48</f>
        <v>1770.7263999999998</v>
      </c>
    </row>
    <row r="49" spans="3:17" x14ac:dyDescent="0.25">
      <c r="C49" s="1">
        <v>2003</v>
      </c>
      <c r="D49" s="44">
        <v>1435.6069006202474</v>
      </c>
      <c r="E49" s="44"/>
      <c r="F49" s="42">
        <v>27.2</v>
      </c>
      <c r="G49" s="43"/>
      <c r="H49" s="22"/>
      <c r="I49" s="11">
        <f t="shared" ref="I49:I69" si="5">D49-$D$70</f>
        <v>-2590.9712202907767</v>
      </c>
      <c r="J49" s="7">
        <f t="shared" ref="J49:J69" si="6">F49-$F$70</f>
        <v>-38.58</v>
      </c>
      <c r="K49" s="30">
        <f t="shared" ref="K49:K69" si="7">I49*J49</f>
        <v>99959.669678818158</v>
      </c>
      <c r="L49" s="30"/>
      <c r="M49" s="22"/>
      <c r="N49" s="22"/>
      <c r="O49" s="5">
        <f t="shared" ref="O49:O69" si="8">I49*I49</f>
        <v>6713131.8643750763</v>
      </c>
      <c r="P49" s="5">
        <f t="shared" ref="P49:P69" si="9">J49*J49</f>
        <v>1488.4163999999998</v>
      </c>
    </row>
    <row r="50" spans="3:17" x14ac:dyDescent="0.25">
      <c r="C50" s="1">
        <v>2004</v>
      </c>
      <c r="D50" s="44">
        <v>2116.7316445854431</v>
      </c>
      <c r="E50" s="44"/>
      <c r="F50" s="42">
        <v>26.8</v>
      </c>
      <c r="G50" s="43"/>
      <c r="H50" s="22"/>
      <c r="I50" s="11">
        <f t="shared" si="5"/>
        <v>-1909.8464763255811</v>
      </c>
      <c r="J50" s="7">
        <f t="shared" si="6"/>
        <v>-38.980000000000004</v>
      </c>
      <c r="K50" s="30">
        <f t="shared" si="7"/>
        <v>74445.815647171155</v>
      </c>
      <c r="L50" s="30"/>
      <c r="M50" s="22"/>
      <c r="N50" s="22"/>
      <c r="O50" s="5">
        <f t="shared" si="8"/>
        <v>3647513.5631332383</v>
      </c>
      <c r="P50" s="5">
        <f t="shared" si="9"/>
        <v>1519.4404000000004</v>
      </c>
      <c r="Q50" s="23"/>
    </row>
    <row r="51" spans="3:17" x14ac:dyDescent="0.25">
      <c r="C51" s="1">
        <v>2005</v>
      </c>
      <c r="D51" s="44">
        <v>2652.0350628508404</v>
      </c>
      <c r="E51" s="44"/>
      <c r="F51" s="42">
        <v>50.6</v>
      </c>
      <c r="G51" s="43"/>
      <c r="H51" s="22"/>
      <c r="I51" s="11">
        <f t="shared" si="5"/>
        <v>-1374.5430580601837</v>
      </c>
      <c r="J51" s="7">
        <f t="shared" si="6"/>
        <v>-15.18</v>
      </c>
      <c r="K51" s="30">
        <f t="shared" si="7"/>
        <v>20865.563621353587</v>
      </c>
      <c r="L51" s="30"/>
      <c r="M51" s="22"/>
      <c r="N51" s="22"/>
      <c r="O51" s="5">
        <f t="shared" si="8"/>
        <v>1889368.6184614417</v>
      </c>
      <c r="P51" s="5">
        <f t="shared" si="9"/>
        <v>230.4324</v>
      </c>
    </row>
    <row r="52" spans="3:17" x14ac:dyDescent="0.25">
      <c r="C52" s="1">
        <v>2006</v>
      </c>
      <c r="D52" s="44">
        <v>2713.7419136449766</v>
      </c>
      <c r="E52" s="44"/>
      <c r="F52" s="42">
        <v>61.09</v>
      </c>
      <c r="G52" s="43"/>
      <c r="H52" s="22"/>
      <c r="I52" s="11">
        <f t="shared" si="5"/>
        <v>-1312.8362072660475</v>
      </c>
      <c r="J52" s="7">
        <f t="shared" si="6"/>
        <v>-4.6899999999999977</v>
      </c>
      <c r="K52" s="30">
        <f t="shared" si="7"/>
        <v>6157.2018120777593</v>
      </c>
      <c r="L52" s="30"/>
      <c r="M52" s="22"/>
      <c r="N52" s="22"/>
      <c r="O52" s="5">
        <f t="shared" si="8"/>
        <v>1723538.9071087004</v>
      </c>
      <c r="P52" s="5">
        <f t="shared" si="9"/>
        <v>21.996099999999977</v>
      </c>
    </row>
    <row r="53" spans="3:17" x14ac:dyDescent="0.25">
      <c r="C53" s="1">
        <v>2007</v>
      </c>
      <c r="D53" s="44">
        <v>2884.2150089574188</v>
      </c>
      <c r="E53" s="44"/>
      <c r="F53" s="42">
        <v>69.290000000000006</v>
      </c>
      <c r="G53" s="43"/>
      <c r="H53" s="22"/>
      <c r="I53" s="11">
        <f t="shared" si="5"/>
        <v>-1142.3631119536053</v>
      </c>
      <c r="J53" s="7">
        <f t="shared" si="6"/>
        <v>3.5100000000000051</v>
      </c>
      <c r="K53" s="30">
        <f t="shared" si="7"/>
        <v>-4009.6945229571606</v>
      </c>
      <c r="L53" s="30"/>
      <c r="M53" s="22"/>
      <c r="N53" s="22"/>
      <c r="O53" s="5">
        <f t="shared" si="8"/>
        <v>1304993.4795523253</v>
      </c>
      <c r="P53" s="5">
        <f t="shared" si="9"/>
        <v>12.320100000000036</v>
      </c>
    </row>
    <row r="54" spans="3:17" x14ac:dyDescent="0.25">
      <c r="C54" s="1">
        <v>2008</v>
      </c>
      <c r="D54" s="44">
        <v>4616.2816414339422</v>
      </c>
      <c r="E54" s="44"/>
      <c r="F54" s="42">
        <v>94.4</v>
      </c>
      <c r="G54" s="43"/>
      <c r="H54" s="22"/>
      <c r="I54" s="11">
        <f t="shared" si="5"/>
        <v>589.7035205229181</v>
      </c>
      <c r="J54" s="7">
        <f t="shared" si="6"/>
        <v>28.620000000000005</v>
      </c>
      <c r="K54" s="30">
        <f t="shared" si="7"/>
        <v>16877.314757365919</v>
      </c>
      <c r="L54" s="30"/>
      <c r="M54" s="22"/>
      <c r="N54" s="22"/>
      <c r="O54" s="5">
        <f t="shared" si="8"/>
        <v>347750.24211712368</v>
      </c>
      <c r="P54" s="5">
        <f t="shared" si="9"/>
        <v>819.10440000000028</v>
      </c>
    </row>
    <row r="55" spans="3:17" x14ac:dyDescent="0.25">
      <c r="C55" s="1">
        <v>2009</v>
      </c>
      <c r="D55" s="44">
        <v>3691.7290553596026</v>
      </c>
      <c r="E55" s="44"/>
      <c r="F55" s="42">
        <v>61.06</v>
      </c>
      <c r="G55" s="43"/>
      <c r="H55" s="22"/>
      <c r="I55" s="11">
        <f t="shared" si="5"/>
        <v>-334.84906555142152</v>
      </c>
      <c r="J55" s="7">
        <f t="shared" si="6"/>
        <v>-4.7199999999999989</v>
      </c>
      <c r="K55" s="30">
        <f t="shared" si="7"/>
        <v>1580.4875894027091</v>
      </c>
      <c r="L55" s="30"/>
      <c r="M55" s="22"/>
      <c r="N55" s="22"/>
      <c r="O55" s="5">
        <f t="shared" si="8"/>
        <v>112123.89670066019</v>
      </c>
      <c r="P55" s="5">
        <f t="shared" si="9"/>
        <v>22.278399999999991</v>
      </c>
    </row>
    <row r="56" spans="3:17" x14ac:dyDescent="0.25">
      <c r="C56" s="1">
        <v>2010</v>
      </c>
      <c r="D56" s="44">
        <v>4968.0649496043752</v>
      </c>
      <c r="E56" s="44"/>
      <c r="F56" s="42">
        <v>78.2</v>
      </c>
      <c r="G56" s="43"/>
      <c r="H56" s="22"/>
      <c r="I56" s="11">
        <f t="shared" si="5"/>
        <v>941.48682869335107</v>
      </c>
      <c r="J56" s="7">
        <f t="shared" si="6"/>
        <v>12.420000000000002</v>
      </c>
      <c r="K56" s="30">
        <f t="shared" si="7"/>
        <v>11693.266412371422</v>
      </c>
      <c r="L56" s="30"/>
      <c r="M56" s="22"/>
      <c r="N56" s="22"/>
      <c r="O56" s="5">
        <f t="shared" si="8"/>
        <v>886397.44860306336</v>
      </c>
      <c r="P56" s="5">
        <f t="shared" si="9"/>
        <v>154.25640000000004</v>
      </c>
    </row>
    <row r="57" spans="3:17" x14ac:dyDescent="0.25">
      <c r="C57" s="1">
        <v>2011</v>
      </c>
      <c r="D57" s="44">
        <v>5551.9341736837623</v>
      </c>
      <c r="E57" s="44"/>
      <c r="F57" s="42">
        <v>109.35</v>
      </c>
      <c r="G57" s="43"/>
      <c r="H57" s="22"/>
      <c r="I57" s="11">
        <f t="shared" si="5"/>
        <v>1525.3560527727382</v>
      </c>
      <c r="J57" s="7">
        <f t="shared" si="6"/>
        <v>43.569999999999993</v>
      </c>
      <c r="K57" s="30">
        <f t="shared" si="7"/>
        <v>66459.763219308195</v>
      </c>
      <c r="L57" s="30"/>
      <c r="M57" s="22"/>
      <c r="N57" s="22"/>
      <c r="O57" s="5">
        <f t="shared" si="8"/>
        <v>2326711.0877304282</v>
      </c>
      <c r="P57" s="5">
        <f t="shared" si="9"/>
        <v>1898.3448999999994</v>
      </c>
    </row>
    <row r="58" spans="3:17" x14ac:dyDescent="0.25">
      <c r="C58" s="1">
        <v>2012</v>
      </c>
      <c r="D58" s="44">
        <v>5699.699327714874</v>
      </c>
      <c r="E58" s="44"/>
      <c r="F58" s="42">
        <v>110.52</v>
      </c>
      <c r="G58" s="43"/>
      <c r="H58" s="22"/>
      <c r="I58" s="11">
        <f t="shared" si="5"/>
        <v>1673.1212068038499</v>
      </c>
      <c r="J58" s="7">
        <f t="shared" si="6"/>
        <v>44.739999999999995</v>
      </c>
      <c r="K58" s="30">
        <f t="shared" si="7"/>
        <v>74855.442792404239</v>
      </c>
      <c r="L58" s="30"/>
      <c r="M58" s="22"/>
      <c r="N58" s="22"/>
      <c r="O58" s="5">
        <f t="shared" si="8"/>
        <v>2799334.5726567712</v>
      </c>
      <c r="P58" s="5">
        <f t="shared" si="9"/>
        <v>2001.6675999999995</v>
      </c>
    </row>
    <row r="59" spans="3:17" x14ac:dyDescent="0.25">
      <c r="C59" s="1">
        <v>2013</v>
      </c>
      <c r="D59" s="44">
        <v>5399.522825875395</v>
      </c>
      <c r="E59" s="44"/>
      <c r="F59" s="42">
        <v>107.88</v>
      </c>
      <c r="G59" s="43"/>
      <c r="H59" s="22"/>
      <c r="I59" s="11">
        <f t="shared" si="5"/>
        <v>1372.9447049643709</v>
      </c>
      <c r="J59" s="7">
        <f t="shared" si="6"/>
        <v>42.099999999999994</v>
      </c>
      <c r="K59" s="30">
        <f t="shared" si="7"/>
        <v>57800.972079000006</v>
      </c>
      <c r="L59" s="30"/>
      <c r="M59" s="22"/>
      <c r="N59" s="22"/>
      <c r="O59" s="5">
        <f t="shared" si="8"/>
        <v>1884977.1628897034</v>
      </c>
      <c r="P59" s="5">
        <f t="shared" si="9"/>
        <v>1772.4099999999996</v>
      </c>
    </row>
    <row r="60" spans="3:17" x14ac:dyDescent="0.25">
      <c r="C60" s="1">
        <v>2014</v>
      </c>
      <c r="D60" s="44">
        <v>4703.7677840650404</v>
      </c>
      <c r="E60" s="44"/>
      <c r="F60" s="42">
        <v>97.6</v>
      </c>
      <c r="G60" s="43"/>
      <c r="H60" s="22"/>
      <c r="I60" s="11">
        <f t="shared" si="5"/>
        <v>677.18966315401622</v>
      </c>
      <c r="J60" s="7">
        <f t="shared" si="6"/>
        <v>31.819999999999993</v>
      </c>
      <c r="K60" s="30">
        <f t="shared" si="7"/>
        <v>21548.175081560792</v>
      </c>
      <c r="L60" s="30"/>
      <c r="M60" s="22"/>
      <c r="N60" s="22"/>
      <c r="O60" s="5">
        <f t="shared" si="8"/>
        <v>458585.83988264995</v>
      </c>
      <c r="P60" s="5">
        <f t="shared" si="9"/>
        <v>1012.5123999999996</v>
      </c>
    </row>
    <row r="61" spans="3:17" x14ac:dyDescent="0.25">
      <c r="C61" s="1">
        <v>2015</v>
      </c>
      <c r="D61" s="44">
        <v>3345.2894276213578</v>
      </c>
      <c r="E61" s="44"/>
      <c r="F61" s="42">
        <v>51.23</v>
      </c>
      <c r="G61" s="43"/>
      <c r="H61" s="22"/>
      <c r="I61" s="11">
        <f t="shared" si="5"/>
        <v>-681.2886932896663</v>
      </c>
      <c r="J61" s="7">
        <f t="shared" si="6"/>
        <v>-14.550000000000004</v>
      </c>
      <c r="K61" s="30">
        <f t="shared" si="7"/>
        <v>9912.7504873646467</v>
      </c>
      <c r="L61" s="30"/>
      <c r="M61" s="22"/>
      <c r="N61" s="22"/>
      <c r="O61" s="5">
        <f t="shared" si="8"/>
        <v>464154.28360434098</v>
      </c>
      <c r="P61" s="5">
        <f t="shared" si="9"/>
        <v>211.70250000000013</v>
      </c>
    </row>
    <row r="62" spans="3:17" x14ac:dyDescent="0.25">
      <c r="C62" s="1">
        <v>2016</v>
      </c>
      <c r="D62" s="44">
        <v>3285.4256902001798</v>
      </c>
      <c r="E62" s="44"/>
      <c r="F62" s="42">
        <v>41.9</v>
      </c>
      <c r="G62" s="43"/>
      <c r="H62" s="22"/>
      <c r="I62" s="11">
        <f t="shared" si="5"/>
        <v>-741.15243071084433</v>
      </c>
      <c r="J62" s="7">
        <f t="shared" si="6"/>
        <v>-23.880000000000003</v>
      </c>
      <c r="K62" s="30">
        <f t="shared" si="7"/>
        <v>17698.720045374965</v>
      </c>
      <c r="L62" s="30"/>
      <c r="M62" s="22"/>
      <c r="N62" s="22"/>
      <c r="O62" s="5">
        <f t="shared" si="8"/>
        <v>549306.92554859293</v>
      </c>
      <c r="P62" s="5">
        <f t="shared" si="9"/>
        <v>570.25440000000015</v>
      </c>
    </row>
    <row r="63" spans="3:17" x14ac:dyDescent="0.25">
      <c r="C63" s="1">
        <v>2017</v>
      </c>
      <c r="D63" s="44">
        <v>4186.0425274493637</v>
      </c>
      <c r="E63" s="44"/>
      <c r="F63" s="42">
        <v>53.03</v>
      </c>
      <c r="G63" s="43"/>
      <c r="H63" s="22"/>
      <c r="I63" s="11">
        <f t="shared" si="5"/>
        <v>159.46440653833952</v>
      </c>
      <c r="J63" s="7">
        <f t="shared" si="6"/>
        <v>-12.75</v>
      </c>
      <c r="K63" s="30">
        <f t="shared" si="7"/>
        <v>-2033.1711833638287</v>
      </c>
      <c r="L63" s="30"/>
      <c r="M63" s="22"/>
      <c r="N63" s="22"/>
      <c r="O63" s="5">
        <f t="shared" si="8"/>
        <v>25428.896952624818</v>
      </c>
      <c r="P63" s="5">
        <f t="shared" si="9"/>
        <v>162.5625</v>
      </c>
    </row>
    <row r="64" spans="3:17" x14ac:dyDescent="0.25">
      <c r="C64" s="1">
        <v>2018</v>
      </c>
      <c r="D64" s="44">
        <v>4454.0755249238146</v>
      </c>
      <c r="E64" s="44"/>
      <c r="F64" s="42">
        <v>70.010000000000005</v>
      </c>
      <c r="G64" s="43"/>
      <c r="H64" s="22"/>
      <c r="I64" s="11">
        <f t="shared" si="5"/>
        <v>427.49740401279041</v>
      </c>
      <c r="J64" s="7">
        <f t="shared" si="6"/>
        <v>4.230000000000004</v>
      </c>
      <c r="K64" s="30">
        <f t="shared" si="7"/>
        <v>1808.3140189741052</v>
      </c>
      <c r="L64" s="30"/>
      <c r="M64" s="22"/>
      <c r="N64" s="22"/>
      <c r="O64" s="5">
        <f t="shared" si="8"/>
        <v>182754.03043767496</v>
      </c>
      <c r="P64" s="5">
        <f t="shared" si="9"/>
        <v>17.892900000000033</v>
      </c>
    </row>
    <row r="65" spans="2:21" x14ac:dyDescent="0.25">
      <c r="C65" s="1">
        <v>2019</v>
      </c>
      <c r="D65" s="44">
        <v>4456.8594078738015</v>
      </c>
      <c r="E65" s="44"/>
      <c r="F65" s="42">
        <v>63.59</v>
      </c>
      <c r="G65" s="43"/>
      <c r="H65" s="22"/>
      <c r="I65" s="11">
        <f t="shared" si="5"/>
        <v>430.28128696277736</v>
      </c>
      <c r="J65" s="7">
        <f t="shared" si="6"/>
        <v>-2.1899999999999977</v>
      </c>
      <c r="K65" s="30">
        <f t="shared" si="7"/>
        <v>-942.31601844848149</v>
      </c>
      <c r="L65" s="30"/>
      <c r="M65" s="22"/>
      <c r="N65" s="22"/>
      <c r="O65" s="5">
        <f t="shared" si="8"/>
        <v>185141.98591034397</v>
      </c>
      <c r="P65" s="5">
        <f t="shared" si="9"/>
        <v>4.7960999999999903</v>
      </c>
    </row>
    <row r="66" spans="2:21" x14ac:dyDescent="0.25">
      <c r="C66" s="1">
        <v>2020</v>
      </c>
      <c r="D66" s="44">
        <v>4066.5896080746929</v>
      </c>
      <c r="E66" s="44"/>
      <c r="F66" s="42">
        <v>41.73</v>
      </c>
      <c r="G66" s="43"/>
      <c r="H66" s="22"/>
      <c r="I66" s="11">
        <f t="shared" si="5"/>
        <v>40.011487163668789</v>
      </c>
      <c r="J66" s="7">
        <f t="shared" si="6"/>
        <v>-24.050000000000004</v>
      </c>
      <c r="K66" s="30">
        <f t="shared" si="7"/>
        <v>-962.27626628623455</v>
      </c>
      <c r="L66" s="30"/>
      <c r="M66" s="22"/>
      <c r="N66" s="22"/>
      <c r="O66" s="5">
        <f t="shared" si="8"/>
        <v>1600.9191050484324</v>
      </c>
      <c r="P66" s="5">
        <f t="shared" si="9"/>
        <v>578.40250000000026</v>
      </c>
      <c r="Q66" s="23"/>
    </row>
    <row r="67" spans="2:21" x14ac:dyDescent="0.25">
      <c r="C67" s="1">
        <v>2021</v>
      </c>
      <c r="D67" s="44">
        <v>4822.4669108712214</v>
      </c>
      <c r="E67" s="44"/>
      <c r="F67" s="42">
        <v>69</v>
      </c>
      <c r="G67" s="43"/>
      <c r="H67" s="22"/>
      <c r="I67" s="11">
        <f t="shared" si="5"/>
        <v>795.8887899601973</v>
      </c>
      <c r="J67" s="7">
        <f t="shared" si="6"/>
        <v>3.2199999999999989</v>
      </c>
      <c r="K67" s="30">
        <f t="shared" si="7"/>
        <v>2562.7619036718343</v>
      </c>
      <c r="L67" s="30"/>
      <c r="M67" s="22"/>
      <c r="N67" s="22"/>
      <c r="O67" s="5">
        <f t="shared" si="8"/>
        <v>633438.96598430711</v>
      </c>
      <c r="P67" s="5">
        <f t="shared" si="9"/>
        <v>10.368399999999992</v>
      </c>
    </row>
    <row r="68" spans="2:21" x14ac:dyDescent="0.25">
      <c r="C68" s="1">
        <v>2022</v>
      </c>
      <c r="D68" s="44">
        <v>6604.2670351600445</v>
      </c>
      <c r="E68" s="44"/>
      <c r="F68" s="42">
        <v>76.09</v>
      </c>
      <c r="G68" s="43"/>
      <c r="H68" s="22"/>
      <c r="I68" s="11">
        <f t="shared" si="5"/>
        <v>2577.6889142490204</v>
      </c>
      <c r="J68" s="7">
        <f t="shared" si="6"/>
        <v>10.310000000000002</v>
      </c>
      <c r="K68" s="30">
        <f t="shared" si="7"/>
        <v>26575.972705907407</v>
      </c>
      <c r="L68" s="30"/>
      <c r="M68" s="22"/>
      <c r="N68" s="22"/>
      <c r="O68" s="5">
        <f t="shared" si="8"/>
        <v>6644480.1386422934</v>
      </c>
      <c r="P68" s="5">
        <f t="shared" si="9"/>
        <v>106.29610000000005</v>
      </c>
    </row>
    <row r="69" spans="2:21" x14ac:dyDescent="0.25">
      <c r="C69" s="1">
        <v>2023</v>
      </c>
      <c r="D69" s="45">
        <v>5739.2040901733799</v>
      </c>
      <c r="E69" s="46"/>
      <c r="F69" s="32">
        <v>62.89</v>
      </c>
      <c r="G69" s="33"/>
      <c r="H69" s="22"/>
      <c r="I69" s="11">
        <f t="shared" si="5"/>
        <v>1712.6259692623557</v>
      </c>
      <c r="J69" s="7">
        <f t="shared" si="6"/>
        <v>-2.8900000000000006</v>
      </c>
      <c r="K69" s="30">
        <f t="shared" si="7"/>
        <v>-4949.4890511682088</v>
      </c>
      <c r="L69" s="30"/>
      <c r="M69" s="22"/>
      <c r="N69" s="22"/>
      <c r="O69" s="5">
        <f t="shared" si="8"/>
        <v>2933087.7105918233</v>
      </c>
      <c r="P69" s="5">
        <f t="shared" si="9"/>
        <v>8.3521000000000036</v>
      </c>
    </row>
    <row r="70" spans="2:21" ht="28.5" customHeight="1" x14ac:dyDescent="0.25">
      <c r="B70" s="34" t="s">
        <v>6</v>
      </c>
      <c r="C70" s="35"/>
      <c r="D70" s="36">
        <f>AVERAGE(D48:E69)</f>
        <v>4026.5781209110241</v>
      </c>
      <c r="E70" s="37"/>
      <c r="F70" s="38">
        <f>AVERAGE(F48:G69)</f>
        <v>65.78</v>
      </c>
      <c r="G70" s="39"/>
      <c r="H70" s="14" t="s">
        <v>7</v>
      </c>
      <c r="I70" s="40" t="s">
        <v>11</v>
      </c>
      <c r="J70" s="41"/>
      <c r="K70" s="31">
        <f>SUM(K48:L69)</f>
        <v>617219.29641534656</v>
      </c>
      <c r="L70" s="31"/>
      <c r="M70" s="15" t="s">
        <v>7</v>
      </c>
      <c r="N70" s="16"/>
      <c r="O70" s="26">
        <f>SUM(O48:O69)</f>
        <v>43753370.247106463</v>
      </c>
      <c r="P70" s="25">
        <f>SUM(P48:P69)</f>
        <v>14394.533399999997</v>
      </c>
      <c r="Q70" s="14" t="s">
        <v>7</v>
      </c>
      <c r="R70" s="28" t="s">
        <v>14</v>
      </c>
      <c r="S70" s="29"/>
      <c r="T70" s="13" t="s">
        <v>15</v>
      </c>
      <c r="U70" s="12">
        <f>K70/(O70*P70)^0.5</f>
        <v>0.77774090922678685</v>
      </c>
    </row>
    <row r="74" spans="2:21" x14ac:dyDescent="0.25">
      <c r="D74" s="49" t="s">
        <v>19</v>
      </c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</row>
    <row r="75" spans="2:21" x14ac:dyDescent="0.25"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</row>
    <row r="77" spans="2:21" ht="15" customHeight="1" x14ac:dyDescent="0.25">
      <c r="D77" s="47" t="s">
        <v>20</v>
      </c>
      <c r="E77" s="47"/>
      <c r="F77" s="47" t="s">
        <v>3</v>
      </c>
      <c r="G77" s="47"/>
    </row>
    <row r="78" spans="2:21" x14ac:dyDescent="0.25">
      <c r="D78" s="47"/>
      <c r="E78" s="47"/>
      <c r="F78" s="47"/>
      <c r="G78" s="47"/>
    </row>
    <row r="79" spans="2:21" ht="18.75" x14ac:dyDescent="0.25">
      <c r="D79" s="50" t="s">
        <v>5</v>
      </c>
      <c r="E79" s="50"/>
      <c r="F79" s="51" t="s">
        <v>4</v>
      </c>
      <c r="G79" s="52"/>
      <c r="H79" s="9" t="s">
        <v>7</v>
      </c>
      <c r="I79" s="6" t="s">
        <v>9</v>
      </c>
      <c r="J79" s="6" t="s">
        <v>8</v>
      </c>
      <c r="K79" s="53" t="s">
        <v>10</v>
      </c>
      <c r="L79" s="53"/>
      <c r="M79" s="54" t="s">
        <v>7</v>
      </c>
      <c r="N79" s="55"/>
      <c r="O79" s="10" t="s">
        <v>13</v>
      </c>
      <c r="P79" s="10" t="s">
        <v>12</v>
      </c>
    </row>
    <row r="80" spans="2:21" x14ac:dyDescent="0.25">
      <c r="C80" s="1">
        <v>2002</v>
      </c>
      <c r="D80" s="44">
        <v>1191.1681492987666</v>
      </c>
      <c r="E80" s="44"/>
      <c r="F80" s="48">
        <v>31.351900000000001</v>
      </c>
      <c r="G80" s="48"/>
      <c r="H80" s="22"/>
      <c r="I80" s="11">
        <f>D80-$D$102</f>
        <v>-2835.4099716122573</v>
      </c>
      <c r="J80" s="7">
        <f>F80-$F$102</f>
        <v>-14.22026363636364</v>
      </c>
      <c r="K80" s="30">
        <f>I80*J80</f>
        <v>40320.277313500643</v>
      </c>
      <c r="L80" s="30"/>
      <c r="M80" s="22"/>
      <c r="N80" s="22"/>
      <c r="O80" s="11">
        <f>I80*I80</f>
        <v>8039549.7071182216</v>
      </c>
      <c r="P80" s="11">
        <f>J80*J80</f>
        <v>202.21589788768605</v>
      </c>
    </row>
    <row r="81" spans="3:17" x14ac:dyDescent="0.25">
      <c r="C81" s="1">
        <v>2003</v>
      </c>
      <c r="D81" s="44">
        <v>1435.6069006202474</v>
      </c>
      <c r="E81" s="44"/>
      <c r="F81" s="48">
        <v>30.6813</v>
      </c>
      <c r="G81" s="48"/>
      <c r="H81" s="22"/>
      <c r="I81" s="11">
        <f t="shared" ref="I81:I101" si="10">D81-$D$102</f>
        <v>-2590.9712202907767</v>
      </c>
      <c r="J81" s="7">
        <f t="shared" ref="J81:J101" si="11">F81-$F$102</f>
        <v>-14.89086363636364</v>
      </c>
      <c r="K81" s="30">
        <f t="shared" ref="K81:K101" si="12">I81*J81</f>
        <v>38581.799127092658</v>
      </c>
      <c r="L81" s="30"/>
      <c r="M81" s="22"/>
      <c r="N81" s="22"/>
      <c r="O81" s="11">
        <f t="shared" ref="O81:O101" si="13">I81*I81</f>
        <v>6713131.8643750763</v>
      </c>
      <c r="P81" s="11">
        <f t="shared" ref="P81:P101" si="14">J81*J81</f>
        <v>221.73781983677699</v>
      </c>
      <c r="Q81" s="27"/>
    </row>
    <row r="82" spans="3:17" x14ac:dyDescent="0.25">
      <c r="C82" s="1">
        <v>2004</v>
      </c>
      <c r="D82" s="44">
        <v>2116.7316445854431</v>
      </c>
      <c r="E82" s="44"/>
      <c r="F82" s="48">
        <v>28.810300000000002</v>
      </c>
      <c r="G82" s="48"/>
      <c r="H82" s="22"/>
      <c r="I82" s="11">
        <f t="shared" si="10"/>
        <v>-1909.8464763255811</v>
      </c>
      <c r="J82" s="7">
        <f t="shared" si="11"/>
        <v>-16.761863636363639</v>
      </c>
      <c r="K82" s="30">
        <f t="shared" si="12"/>
        <v>32012.586202558989</v>
      </c>
      <c r="L82" s="30"/>
      <c r="M82" s="22"/>
      <c r="N82" s="22"/>
      <c r="O82" s="11">
        <f t="shared" si="13"/>
        <v>3647513.5631332383</v>
      </c>
      <c r="P82" s="11">
        <f t="shared" si="14"/>
        <v>280.96007256404965</v>
      </c>
    </row>
    <row r="83" spans="3:17" x14ac:dyDescent="0.25">
      <c r="C83" s="1">
        <v>2005</v>
      </c>
      <c r="D83" s="44">
        <v>2652.0350628508404</v>
      </c>
      <c r="E83" s="44"/>
      <c r="F83" s="48">
        <v>28.289200000000001</v>
      </c>
      <c r="G83" s="48"/>
      <c r="H83" s="22"/>
      <c r="I83" s="11">
        <f t="shared" si="10"/>
        <v>-1374.5430580601837</v>
      </c>
      <c r="J83" s="7">
        <f t="shared" si="11"/>
        <v>-17.28296363636364</v>
      </c>
      <c r="K83" s="30">
        <f t="shared" si="12"/>
        <v>23756.177689070231</v>
      </c>
      <c r="L83" s="30"/>
      <c r="M83" s="22"/>
      <c r="N83" s="22"/>
      <c r="O83" s="11">
        <f t="shared" si="13"/>
        <v>1889368.6184614417</v>
      </c>
      <c r="P83" s="11">
        <f t="shared" si="14"/>
        <v>298.70083205586786</v>
      </c>
    </row>
    <row r="84" spans="3:17" x14ac:dyDescent="0.25">
      <c r="C84" s="1">
        <v>2006</v>
      </c>
      <c r="D84" s="44">
        <v>2713.7419136449766</v>
      </c>
      <c r="E84" s="44"/>
      <c r="F84" s="48">
        <v>27.1785</v>
      </c>
      <c r="G84" s="48"/>
      <c r="H84" s="22"/>
      <c r="I84" s="11">
        <f t="shared" si="10"/>
        <v>-1312.8362072660475</v>
      </c>
      <c r="J84" s="7">
        <f t="shared" si="11"/>
        <v>-18.393663636363641</v>
      </c>
      <c r="K84" s="30">
        <f t="shared" si="12"/>
        <v>24147.867606091058</v>
      </c>
      <c r="L84" s="30"/>
      <c r="M84" s="22"/>
      <c r="N84" s="22"/>
      <c r="O84" s="11">
        <f t="shared" si="13"/>
        <v>1723538.9071087004</v>
      </c>
      <c r="P84" s="11">
        <f t="shared" si="14"/>
        <v>338.32686196768611</v>
      </c>
    </row>
    <row r="85" spans="3:17" x14ac:dyDescent="0.25">
      <c r="C85" s="1">
        <v>2007</v>
      </c>
      <c r="D85" s="44">
        <v>2884.2150089574188</v>
      </c>
      <c r="E85" s="44"/>
      <c r="F85" s="48">
        <v>25.572099999999999</v>
      </c>
      <c r="G85" s="48"/>
      <c r="H85" s="22"/>
      <c r="I85" s="11">
        <f t="shared" si="10"/>
        <v>-1142.3631119536053</v>
      </c>
      <c r="J85" s="7">
        <f t="shared" si="11"/>
        <v>-20.000063636363642</v>
      </c>
      <c r="K85" s="30">
        <f t="shared" si="12"/>
        <v>22847.33493490651</v>
      </c>
      <c r="L85" s="30"/>
      <c r="M85" s="22"/>
      <c r="N85" s="22"/>
      <c r="O85" s="11">
        <f t="shared" si="13"/>
        <v>1304993.4795523253</v>
      </c>
      <c r="P85" s="11">
        <f t="shared" si="14"/>
        <v>400.00254545859525</v>
      </c>
    </row>
    <row r="86" spans="3:17" x14ac:dyDescent="0.25">
      <c r="C86" s="1">
        <v>2008</v>
      </c>
      <c r="D86" s="44">
        <v>4616.2816414339422</v>
      </c>
      <c r="E86" s="44"/>
      <c r="F86" s="48">
        <v>24.868500000000001</v>
      </c>
      <c r="G86" s="48"/>
      <c r="H86" s="22"/>
      <c r="I86" s="11">
        <f t="shared" si="10"/>
        <v>589.7035205229181</v>
      </c>
      <c r="J86" s="7">
        <f t="shared" si="11"/>
        <v>-20.70366363636364</v>
      </c>
      <c r="K86" s="30">
        <f t="shared" si="12"/>
        <v>-12209.02333408596</v>
      </c>
      <c r="L86" s="30"/>
      <c r="M86" s="22"/>
      <c r="N86" s="22"/>
      <c r="O86" s="11">
        <f t="shared" si="13"/>
        <v>347750.24211712368</v>
      </c>
      <c r="P86" s="11">
        <f t="shared" si="14"/>
        <v>428.6416879676861</v>
      </c>
    </row>
    <row r="87" spans="3:17" x14ac:dyDescent="0.25">
      <c r="C87" s="1">
        <v>2009</v>
      </c>
      <c r="D87" s="44">
        <v>3691.7290553596026</v>
      </c>
      <c r="E87" s="44"/>
      <c r="F87" s="48">
        <v>31.725300000000001</v>
      </c>
      <c r="G87" s="48"/>
      <c r="H87" s="22"/>
      <c r="I87" s="11">
        <f t="shared" si="10"/>
        <v>-334.84906555142152</v>
      </c>
      <c r="J87" s="7">
        <f t="shared" si="11"/>
        <v>-13.84686363636364</v>
      </c>
      <c r="K87" s="30">
        <f t="shared" si="12"/>
        <v>4636.6093494543238</v>
      </c>
      <c r="L87" s="30"/>
      <c r="M87" s="22"/>
      <c r="N87" s="22"/>
      <c r="O87" s="11">
        <f t="shared" si="13"/>
        <v>112123.89670066019</v>
      </c>
      <c r="P87" s="11">
        <f t="shared" si="14"/>
        <v>191.73563256404969</v>
      </c>
    </row>
    <row r="88" spans="3:17" x14ac:dyDescent="0.25">
      <c r="C88" s="1">
        <v>2010</v>
      </c>
      <c r="D88" s="44">
        <v>4968.0649496043752</v>
      </c>
      <c r="E88" s="44"/>
      <c r="F88" s="48">
        <v>30.369700000000002</v>
      </c>
      <c r="G88" s="48"/>
      <c r="H88" s="22"/>
      <c r="I88" s="11">
        <f t="shared" si="10"/>
        <v>941.48682869335107</v>
      </c>
      <c r="J88" s="7">
        <f t="shared" si="11"/>
        <v>-15.202463636363639</v>
      </c>
      <c r="K88" s="30">
        <f t="shared" si="12"/>
        <v>-14312.919277325993</v>
      </c>
      <c r="L88" s="30"/>
      <c r="M88" s="22"/>
      <c r="N88" s="22"/>
      <c r="O88" s="11">
        <f t="shared" si="13"/>
        <v>886397.44860306336</v>
      </c>
      <c r="P88" s="11">
        <f t="shared" si="14"/>
        <v>231.11490061495877</v>
      </c>
    </row>
    <row r="89" spans="3:17" x14ac:dyDescent="0.25">
      <c r="C89" s="1">
        <v>2011</v>
      </c>
      <c r="D89" s="44">
        <v>5551.9341736837623</v>
      </c>
      <c r="E89" s="44"/>
      <c r="F89" s="48">
        <v>29.392499999999998</v>
      </c>
      <c r="G89" s="48"/>
      <c r="H89" s="22"/>
      <c r="I89" s="11">
        <f t="shared" si="10"/>
        <v>1525.3560527727382</v>
      </c>
      <c r="J89" s="7">
        <f t="shared" si="11"/>
        <v>-16.179663636363642</v>
      </c>
      <c r="K89" s="30">
        <f t="shared" si="12"/>
        <v>-24679.747859554252</v>
      </c>
      <c r="L89" s="30"/>
      <c r="M89" s="22"/>
      <c r="N89" s="22"/>
      <c r="O89" s="11">
        <f t="shared" si="13"/>
        <v>2326711.0877304282</v>
      </c>
      <c r="P89" s="11">
        <f t="shared" si="14"/>
        <v>261.78151538586798</v>
      </c>
    </row>
    <row r="90" spans="3:17" x14ac:dyDescent="0.25">
      <c r="C90" s="1">
        <v>2012</v>
      </c>
      <c r="D90" s="44">
        <v>5699.699327714874</v>
      </c>
      <c r="E90" s="44"/>
      <c r="F90" s="48">
        <v>31.088000000000001</v>
      </c>
      <c r="G90" s="48"/>
      <c r="H90" s="22"/>
      <c r="I90" s="11">
        <f t="shared" si="10"/>
        <v>1673.1212068038499</v>
      </c>
      <c r="J90" s="7">
        <f t="shared" si="11"/>
        <v>-14.48416363636364</v>
      </c>
      <c r="K90" s="30">
        <f t="shared" si="12"/>
        <v>-24233.761342817172</v>
      </c>
      <c r="L90" s="30"/>
      <c r="M90" s="22"/>
      <c r="N90" s="22"/>
      <c r="O90" s="11">
        <f t="shared" si="13"/>
        <v>2799334.5726567712</v>
      </c>
      <c r="P90" s="11">
        <f t="shared" si="14"/>
        <v>209.79099624495876</v>
      </c>
    </row>
    <row r="91" spans="3:17" x14ac:dyDescent="0.25">
      <c r="C91" s="1">
        <v>2013</v>
      </c>
      <c r="D91" s="44">
        <v>5399.522825875395</v>
      </c>
      <c r="E91" s="44"/>
      <c r="F91" s="48">
        <v>31.854199999999999</v>
      </c>
      <c r="G91" s="48"/>
      <c r="H91" s="22"/>
      <c r="I91" s="11">
        <f t="shared" si="10"/>
        <v>1372.9447049643709</v>
      </c>
      <c r="J91" s="7">
        <f t="shared" si="11"/>
        <v>-13.717963636363642</v>
      </c>
      <c r="K91" s="30">
        <f t="shared" si="12"/>
        <v>-18834.00553743925</v>
      </c>
      <c r="L91" s="30"/>
      <c r="M91" s="22"/>
      <c r="N91" s="22"/>
      <c r="O91" s="11">
        <f t="shared" si="13"/>
        <v>1884977.1628897034</v>
      </c>
      <c r="P91" s="11">
        <f t="shared" si="14"/>
        <v>188.1825263285952</v>
      </c>
    </row>
    <row r="92" spans="3:17" x14ac:dyDescent="0.25">
      <c r="C92" s="1">
        <v>2014</v>
      </c>
      <c r="D92" s="44">
        <v>4703.7677840650404</v>
      </c>
      <c r="E92" s="44"/>
      <c r="F92" s="48">
        <v>38.4375</v>
      </c>
      <c r="G92" s="48"/>
      <c r="H92" s="22"/>
      <c r="I92" s="11">
        <f t="shared" si="10"/>
        <v>677.18966315401622</v>
      </c>
      <c r="J92" s="7">
        <f t="shared" si="11"/>
        <v>-7.1346636363636406</v>
      </c>
      <c r="K92" s="30">
        <f t="shared" si="12"/>
        <v>-4831.5204646263019</v>
      </c>
      <c r="L92" s="30"/>
      <c r="M92" s="22"/>
      <c r="N92" s="22"/>
      <c r="O92" s="11">
        <f t="shared" si="13"/>
        <v>458585.83988264995</v>
      </c>
      <c r="P92" s="11">
        <f t="shared" si="14"/>
        <v>50.903425204049647</v>
      </c>
    </row>
    <row r="93" spans="3:17" x14ac:dyDescent="0.25">
      <c r="C93" s="1">
        <v>2015</v>
      </c>
      <c r="D93" s="44">
        <v>3345.2894276213578</v>
      </c>
      <c r="E93" s="44"/>
      <c r="F93" s="48">
        <v>60.957900000000002</v>
      </c>
      <c r="G93" s="48"/>
      <c r="H93" s="22"/>
      <c r="I93" s="11">
        <f t="shared" si="10"/>
        <v>-681.2886932896663</v>
      </c>
      <c r="J93" s="7">
        <f t="shared" si="11"/>
        <v>15.385736363636362</v>
      </c>
      <c r="K93" s="30">
        <f t="shared" si="12"/>
        <v>-10482.128222481118</v>
      </c>
      <c r="L93" s="30"/>
      <c r="M93" s="22"/>
      <c r="N93" s="22"/>
      <c r="O93" s="11">
        <f t="shared" si="13"/>
        <v>464154.28360434098</v>
      </c>
      <c r="P93" s="11">
        <f t="shared" si="14"/>
        <v>236.72088345132224</v>
      </c>
    </row>
    <row r="94" spans="3:17" x14ac:dyDescent="0.25">
      <c r="C94" s="1">
        <v>2016</v>
      </c>
      <c r="D94" s="44">
        <v>3285.4256902001798</v>
      </c>
      <c r="E94" s="44"/>
      <c r="F94" s="48">
        <v>67.034899999999993</v>
      </c>
      <c r="G94" s="48"/>
      <c r="H94" s="22"/>
      <c r="I94" s="11">
        <f t="shared" si="10"/>
        <v>-741.15243071084433</v>
      </c>
      <c r="J94" s="7">
        <f t="shared" si="11"/>
        <v>21.462736363636353</v>
      </c>
      <c r="K94" s="30">
        <f t="shared" si="12"/>
        <v>-15907.159225615111</v>
      </c>
      <c r="L94" s="30"/>
      <c r="M94" s="22"/>
      <c r="N94" s="22"/>
      <c r="O94" s="11">
        <f t="shared" si="13"/>
        <v>549306.92554859293</v>
      </c>
      <c r="P94" s="11">
        <f t="shared" si="14"/>
        <v>460.6490522149582</v>
      </c>
    </row>
    <row r="95" spans="3:17" x14ac:dyDescent="0.25">
      <c r="C95" s="1">
        <v>2017</v>
      </c>
      <c r="D95" s="44">
        <v>4186.0425274493637</v>
      </c>
      <c r="E95" s="44"/>
      <c r="F95" s="48">
        <v>58.352899999999998</v>
      </c>
      <c r="G95" s="48"/>
      <c r="H95" s="22"/>
      <c r="I95" s="11">
        <f t="shared" si="10"/>
        <v>159.46440653833952</v>
      </c>
      <c r="J95" s="7">
        <f t="shared" si="11"/>
        <v>12.780736363636358</v>
      </c>
      <c r="K95" s="30">
        <f t="shared" si="12"/>
        <v>2038.0725393502471</v>
      </c>
      <c r="L95" s="30"/>
      <c r="M95" s="22"/>
      <c r="N95" s="22"/>
      <c r="O95" s="11">
        <f t="shared" si="13"/>
        <v>25428.896952624818</v>
      </c>
      <c r="P95" s="11">
        <f t="shared" si="14"/>
        <v>163.34722199677671</v>
      </c>
    </row>
    <row r="96" spans="3:17" x14ac:dyDescent="0.25">
      <c r="C96" s="1">
        <v>2018</v>
      </c>
      <c r="D96" s="44">
        <v>4454.0755249238146</v>
      </c>
      <c r="E96" s="44"/>
      <c r="F96" s="48">
        <v>62.709099999999999</v>
      </c>
      <c r="G96" s="48"/>
      <c r="H96" s="22"/>
      <c r="I96" s="11">
        <f t="shared" si="10"/>
        <v>427.49740401279041</v>
      </c>
      <c r="J96" s="7">
        <f t="shared" si="11"/>
        <v>17.136936363636359</v>
      </c>
      <c r="K96" s="30">
        <f t="shared" si="12"/>
        <v>7325.9958081869318</v>
      </c>
      <c r="L96" s="30"/>
      <c r="M96" s="22"/>
      <c r="N96" s="22"/>
      <c r="O96" s="11">
        <f t="shared" si="13"/>
        <v>182754.03043767496</v>
      </c>
      <c r="P96" s="11">
        <f t="shared" si="14"/>
        <v>293.67458793132215</v>
      </c>
    </row>
    <row r="97" spans="2:21" x14ac:dyDescent="0.25">
      <c r="C97" s="1">
        <v>2019</v>
      </c>
      <c r="D97" s="44">
        <v>4456.8594078738015</v>
      </c>
      <c r="E97" s="44"/>
      <c r="F97" s="48">
        <v>64.736199999999997</v>
      </c>
      <c r="G97" s="48"/>
      <c r="H97" s="22"/>
      <c r="I97" s="11">
        <f t="shared" si="10"/>
        <v>430.28128696277736</v>
      </c>
      <c r="J97" s="7">
        <f t="shared" si="11"/>
        <v>19.164036363636356</v>
      </c>
      <c r="K97" s="30">
        <f t="shared" si="12"/>
        <v>8245.9262299469156</v>
      </c>
      <c r="L97" s="30"/>
      <c r="M97" s="22"/>
      <c r="N97" s="22"/>
      <c r="O97" s="11">
        <f t="shared" si="13"/>
        <v>185141.98591034397</v>
      </c>
      <c r="P97" s="11">
        <f t="shared" si="14"/>
        <v>367.26028974677655</v>
      </c>
      <c r="Q97" s="27"/>
    </row>
    <row r="98" spans="2:21" x14ac:dyDescent="0.25">
      <c r="C98" s="1">
        <v>2020</v>
      </c>
      <c r="D98" s="44">
        <v>4066.5896080746929</v>
      </c>
      <c r="E98" s="44"/>
      <c r="F98" s="48">
        <v>72.1464</v>
      </c>
      <c r="G98" s="48"/>
      <c r="H98" s="22"/>
      <c r="I98" s="11">
        <f t="shared" si="10"/>
        <v>40.011487163668789</v>
      </c>
      <c r="J98" s="7">
        <f t="shared" si="11"/>
        <v>26.574236363636359</v>
      </c>
      <c r="K98" s="30">
        <f t="shared" si="12"/>
        <v>1063.2747171479366</v>
      </c>
      <c r="L98" s="30"/>
      <c r="M98" s="22"/>
      <c r="N98" s="22"/>
      <c r="O98" s="11">
        <f t="shared" si="13"/>
        <v>1600.9191050484324</v>
      </c>
      <c r="P98" s="11">
        <f t="shared" si="14"/>
        <v>706.190038310413</v>
      </c>
    </row>
    <row r="99" spans="2:21" x14ac:dyDescent="0.25">
      <c r="C99" s="1">
        <v>2021</v>
      </c>
      <c r="D99" s="44">
        <v>4822.4669108712214</v>
      </c>
      <c r="E99" s="44"/>
      <c r="F99" s="48">
        <v>73.6541</v>
      </c>
      <c r="G99" s="48"/>
      <c r="H99" s="22"/>
      <c r="I99" s="11">
        <f t="shared" si="10"/>
        <v>795.8887899601973</v>
      </c>
      <c r="J99" s="7">
        <f t="shared" si="11"/>
        <v>28.081936363636359</v>
      </c>
      <c r="K99" s="30">
        <f t="shared" si="12"/>
        <v>22350.098352193803</v>
      </c>
      <c r="L99" s="30"/>
      <c r="M99" s="22"/>
      <c r="N99" s="22"/>
      <c r="O99" s="11">
        <f t="shared" si="13"/>
        <v>633438.96598430711</v>
      </c>
      <c r="P99" s="11">
        <f t="shared" si="14"/>
        <v>788.59514993132211</v>
      </c>
    </row>
    <row r="100" spans="2:21" x14ac:dyDescent="0.25">
      <c r="C100" s="1">
        <v>2022</v>
      </c>
      <c r="D100" s="44">
        <v>6604.2670351600445</v>
      </c>
      <c r="E100" s="44"/>
      <c r="F100" s="48">
        <v>68.549400000000006</v>
      </c>
      <c r="G100" s="48"/>
      <c r="H100" s="22"/>
      <c r="I100" s="11">
        <f t="shared" si="10"/>
        <v>2577.6889142490204</v>
      </c>
      <c r="J100" s="7">
        <f t="shared" si="11"/>
        <v>22.977236363636365</v>
      </c>
      <c r="K100" s="30">
        <f t="shared" si="12"/>
        <v>59228.167454624934</v>
      </c>
      <c r="L100" s="30"/>
      <c r="M100" s="22"/>
      <c r="N100" s="22"/>
      <c r="O100" s="11">
        <f t="shared" si="13"/>
        <v>6644480.1386422934</v>
      </c>
      <c r="P100" s="11">
        <f t="shared" si="14"/>
        <v>527.9533909104133</v>
      </c>
    </row>
    <row r="101" spans="2:21" x14ac:dyDescent="0.25">
      <c r="C101" s="1">
        <v>2023</v>
      </c>
      <c r="D101" s="45">
        <v>5739.2040901733799</v>
      </c>
      <c r="E101" s="46"/>
      <c r="F101" s="56">
        <v>84.827699999999993</v>
      </c>
      <c r="G101" s="56"/>
      <c r="H101" s="22"/>
      <c r="I101" s="11">
        <f t="shared" si="10"/>
        <v>1712.6259692623557</v>
      </c>
      <c r="J101" s="7">
        <f t="shared" si="11"/>
        <v>39.255536363636352</v>
      </c>
      <c r="K101" s="30">
        <f t="shared" si="12"/>
        <v>67230.05101368636</v>
      </c>
      <c r="L101" s="30"/>
      <c r="M101" s="22"/>
      <c r="N101" s="22"/>
      <c r="O101" s="11">
        <f t="shared" si="13"/>
        <v>2933087.7105918233</v>
      </c>
      <c r="P101" s="11">
        <f t="shared" si="14"/>
        <v>1540.9971351967761</v>
      </c>
    </row>
    <row r="102" spans="2:21" ht="28.5" customHeight="1" x14ac:dyDescent="0.25">
      <c r="B102" s="34" t="s">
        <v>6</v>
      </c>
      <c r="C102" s="35"/>
      <c r="D102" s="36">
        <f>AVERAGE(D80:E101)</f>
        <v>4026.5781209110241</v>
      </c>
      <c r="E102" s="37"/>
      <c r="F102" s="38">
        <f>AVERAGE(F80:G101)</f>
        <v>45.572163636363641</v>
      </c>
      <c r="G102" s="39"/>
      <c r="H102" s="14" t="s">
        <v>7</v>
      </c>
      <c r="I102" s="40" t="s">
        <v>11</v>
      </c>
      <c r="J102" s="41"/>
      <c r="K102" s="31">
        <f>SUM(K80:L101)</f>
        <v>228293.97307386633</v>
      </c>
      <c r="L102" s="31"/>
      <c r="M102" s="15" t="s">
        <v>7</v>
      </c>
      <c r="N102" s="16"/>
      <c r="O102" s="26">
        <f>SUM(O80:O101)</f>
        <v>43753370.247106463</v>
      </c>
      <c r="P102" s="25">
        <f>SUM(P80:P101)</f>
        <v>8389.4824637709098</v>
      </c>
      <c r="Q102" s="14" t="s">
        <v>7</v>
      </c>
      <c r="R102" s="28" t="s">
        <v>14</v>
      </c>
      <c r="S102" s="29"/>
      <c r="T102" s="13" t="s">
        <v>15</v>
      </c>
      <c r="U102" s="12">
        <f>K102/(O102*P102)^0.5</f>
        <v>0.37680885940844372</v>
      </c>
    </row>
  </sheetData>
  <mergeCells count="242">
    <mergeCell ref="K96:L96"/>
    <mergeCell ref="K97:L97"/>
    <mergeCell ref="K98:L98"/>
    <mergeCell ref="K99:L99"/>
    <mergeCell ref="K100:L100"/>
    <mergeCell ref="K101:L101"/>
    <mergeCell ref="B102:C102"/>
    <mergeCell ref="D102:E102"/>
    <mergeCell ref="F102:G102"/>
    <mergeCell ref="I102:J102"/>
    <mergeCell ref="K102:L102"/>
    <mergeCell ref="D100:E100"/>
    <mergeCell ref="D101:E101"/>
    <mergeCell ref="F98:G98"/>
    <mergeCell ref="F99:G99"/>
    <mergeCell ref="F100:G100"/>
    <mergeCell ref="F101:G101"/>
    <mergeCell ref="F82:G82"/>
    <mergeCell ref="F83:G83"/>
    <mergeCell ref="F84:G84"/>
    <mergeCell ref="F85:G85"/>
    <mergeCell ref="F86:G86"/>
    <mergeCell ref="F87:G87"/>
    <mergeCell ref="F88:G88"/>
    <mergeCell ref="R102:S102"/>
    <mergeCell ref="K80:L80"/>
    <mergeCell ref="K81:L81"/>
    <mergeCell ref="K82:L82"/>
    <mergeCell ref="K83:L83"/>
    <mergeCell ref="K84:L84"/>
    <mergeCell ref="K85:L85"/>
    <mergeCell ref="K86:L86"/>
    <mergeCell ref="K87:L87"/>
    <mergeCell ref="K88:L88"/>
    <mergeCell ref="K89:L89"/>
    <mergeCell ref="K90:L90"/>
    <mergeCell ref="K91:L91"/>
    <mergeCell ref="K92:L92"/>
    <mergeCell ref="K93:L93"/>
    <mergeCell ref="K94:L94"/>
    <mergeCell ref="K95:L95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74:O75"/>
    <mergeCell ref="D77:E78"/>
    <mergeCell ref="F77:G78"/>
    <mergeCell ref="D79:E79"/>
    <mergeCell ref="F79:G79"/>
    <mergeCell ref="K79:L79"/>
    <mergeCell ref="M79:N79"/>
    <mergeCell ref="D80:E80"/>
    <mergeCell ref="D81:E81"/>
    <mergeCell ref="F80:G80"/>
    <mergeCell ref="F81:G81"/>
    <mergeCell ref="K22:L22"/>
    <mergeCell ref="K23:L23"/>
    <mergeCell ref="K24:L24"/>
    <mergeCell ref="K25:L25"/>
    <mergeCell ref="K26:L26"/>
    <mergeCell ref="M15:N15"/>
    <mergeCell ref="M16:N37"/>
    <mergeCell ref="H16:H37"/>
    <mergeCell ref="R38:S38"/>
    <mergeCell ref="K36:L36"/>
    <mergeCell ref="K37:L37"/>
    <mergeCell ref="I38:J38"/>
    <mergeCell ref="K38:L38"/>
    <mergeCell ref="K15:L15"/>
    <mergeCell ref="K16:L16"/>
    <mergeCell ref="K17:L17"/>
    <mergeCell ref="K18:L18"/>
    <mergeCell ref="K19:L19"/>
    <mergeCell ref="K20:L20"/>
    <mergeCell ref="K21:L21"/>
    <mergeCell ref="K27:L27"/>
    <mergeCell ref="K28:L28"/>
    <mergeCell ref="K29:L29"/>
    <mergeCell ref="B38:C38"/>
    <mergeCell ref="D38:E38"/>
    <mergeCell ref="F38:G38"/>
    <mergeCell ref="K30:L30"/>
    <mergeCell ref="K31:L31"/>
    <mergeCell ref="K32:L32"/>
    <mergeCell ref="K33:L33"/>
    <mergeCell ref="K34:L34"/>
    <mergeCell ref="K35:L35"/>
    <mergeCell ref="F32:G32"/>
    <mergeCell ref="D33:E33"/>
    <mergeCell ref="F33:G33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D16:E16"/>
    <mergeCell ref="F16:G16"/>
    <mergeCell ref="D17:E17"/>
    <mergeCell ref="F17:G17"/>
    <mergeCell ref="D18:E18"/>
    <mergeCell ref="F18:G18"/>
    <mergeCell ref="Q3:Z7"/>
    <mergeCell ref="Q2:Z2"/>
    <mergeCell ref="D13:E14"/>
    <mergeCell ref="F13:G14"/>
    <mergeCell ref="E2:N7"/>
    <mergeCell ref="D10:O11"/>
    <mergeCell ref="F21:G21"/>
    <mergeCell ref="D37:E37"/>
    <mergeCell ref="F37:G37"/>
    <mergeCell ref="D15:E15"/>
    <mergeCell ref="F15:G15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48:E48"/>
    <mergeCell ref="D49:E49"/>
    <mergeCell ref="D50:E50"/>
    <mergeCell ref="D51:E51"/>
    <mergeCell ref="D52:E52"/>
    <mergeCell ref="D42:O43"/>
    <mergeCell ref="D47:E47"/>
    <mergeCell ref="F47:G47"/>
    <mergeCell ref="K47:L47"/>
    <mergeCell ref="M47:N47"/>
    <mergeCell ref="D28:E28"/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F59:G59"/>
    <mergeCell ref="F60:G60"/>
    <mergeCell ref="F61:G61"/>
    <mergeCell ref="F62:G62"/>
    <mergeCell ref="F63:G63"/>
    <mergeCell ref="D68:E68"/>
    <mergeCell ref="D69:E69"/>
    <mergeCell ref="F45:G46"/>
    <mergeCell ref="D45:E46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D63:E63"/>
    <mergeCell ref="D64:E64"/>
    <mergeCell ref="D65:E65"/>
    <mergeCell ref="D66:E66"/>
    <mergeCell ref="F69:G69"/>
    <mergeCell ref="B70:C70"/>
    <mergeCell ref="D70:E70"/>
    <mergeCell ref="F70:G70"/>
    <mergeCell ref="I70:J70"/>
    <mergeCell ref="F64:G64"/>
    <mergeCell ref="F65:G65"/>
    <mergeCell ref="F66:G66"/>
    <mergeCell ref="F67:G67"/>
    <mergeCell ref="F68:G68"/>
    <mergeCell ref="D67:E67"/>
    <mergeCell ref="R70:S70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7:L67"/>
    <mergeCell ref="K68:L68"/>
    <mergeCell ref="K69:L69"/>
    <mergeCell ref="K62:L62"/>
    <mergeCell ref="K63:L63"/>
    <mergeCell ref="K64:L64"/>
    <mergeCell ref="K65:L65"/>
    <mergeCell ref="K66:L66"/>
    <mergeCell ref="K70:L7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Радмир Назаров</dc:creator>
  <cp:lastModifiedBy>Радмир Назаров</cp:lastModifiedBy>
  <dcterms:created xsi:type="dcterms:W3CDTF">2015-06-05T18:19:34Z</dcterms:created>
  <dcterms:modified xsi:type="dcterms:W3CDTF">2024-07-03T13:19:56Z</dcterms:modified>
</cp:coreProperties>
</file>