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2022 (июль-декабрь)" sheetId="1" state="visible" r:id="rId2"/>
    <sheet name="2023 (январь-март)" sheetId="2" state="visible" r:id="rId3"/>
    <sheet name="2023 (январь-сентябрь)" sheetId="3" state="visible" r:id="rId4"/>
    <sheet name="2023 (январь-декабрь) " sheetId="4" state="visible" r:id="rId5"/>
    <sheet name="2024 (январь-март)" sheetId="5" state="visible" r:id="rId6"/>
    <sheet name="2024 (январь-октябрь)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<sst xmlns="http://schemas.openxmlformats.org/spreadsheetml/2006/main" count="186" uniqueCount="40">
  <si>
    <t xml:space="preserve">Налогообложение нефтедобычи и нефтепереработки, млн. руб.</t>
  </si>
  <si>
    <t xml:space="preserve">Период</t>
  </si>
  <si>
    <t xml:space="preserve">НДПИ, млн. руб.</t>
  </si>
  <si>
    <t xml:space="preserve">ЭП СН, млн. руб.</t>
  </si>
  <si>
    <t xml:space="preserve">Совокупный налог, млн. руб.</t>
  </si>
  <si>
    <t xml:space="preserve">2022 июль-декабрь</t>
  </si>
  <si>
    <t xml:space="preserve">Налог на добычу полезных ископаемых (НДПИ)</t>
  </si>
  <si>
    <t xml:space="preserve">Годовая налоговая ставка НДПИ (БН), руб./тонна</t>
  </si>
  <si>
    <t xml:space="preserve">Коэффициент динамики мировых цен на нефть (Кц)</t>
  </si>
  <si>
    <t xml:space="preserve">Налоговая ставка с учетом Кц, руб./тонна</t>
  </si>
  <si>
    <t xml:space="preserve">Величина НДПИ, руб.</t>
  </si>
  <si>
    <t xml:space="preserve">Экспортные пошлины на сырую нефть (ЭП СН)</t>
  </si>
  <si>
    <t xml:space="preserve">Ставка экспортной пошлины 1, если Ц ≤109,5$ за тонну</t>
  </si>
  <si>
    <t xml:space="preserve">Ставка экспортной пошлины 2, если 109,5$&lt;Ц≤146,0$ за тонну</t>
  </si>
  <si>
    <t xml:space="preserve">Ставка экспортной пошлины 3, если 146,0$&lt;Ц≤182,5$ за тонну</t>
  </si>
  <si>
    <t xml:space="preserve">Ставка экспортной пошлины 4, если Ц &gt; 182,5$ за тонну</t>
  </si>
  <si>
    <t xml:space="preserve">Ставка ЭП ( выбрано  условие ...n)</t>
  </si>
  <si>
    <t xml:space="preserve">ЭП на сырую нефть, $</t>
  </si>
  <si>
    <t xml:space="preserve">ЭП на сырую нефть, руб.</t>
  </si>
  <si>
    <t xml:space="preserve">Входные данные</t>
  </si>
  <si>
    <t xml:space="preserve">Средняя цена нефти Urals за налоговый период (Ц), $/баррель)</t>
  </si>
  <si>
    <t xml:space="preserve">Стоимость 1 тонны нефти $</t>
  </si>
  <si>
    <t xml:space="preserve">Среднее значение курса $ за налоговый период  (P), руб.</t>
  </si>
  <si>
    <r>
      <rPr>
        <sz val="10"/>
        <color rgb="FF000000"/>
        <rFont val="Times New Roman"/>
        <family val="1"/>
        <charset val="204"/>
      </rPr>
      <t xml:space="preserve">Объем добычи нефти за месяц (V</t>
    </r>
    <r>
      <rPr>
        <vertAlign val="subscript"/>
        <sz val="10"/>
        <color rgb="FF000000"/>
        <rFont val="Times New Roman"/>
        <family val="1"/>
        <charset val="204"/>
      </rPr>
      <t xml:space="preserve">д</t>
    </r>
    <r>
      <rPr>
        <sz val="10"/>
        <color rgb="FF000000"/>
        <rFont val="Times New Roman"/>
        <family val="1"/>
        <charset val="204"/>
      </rPr>
      <t xml:space="preserve">), тыс. тонн (2022 июль-декабрь)</t>
    </r>
  </si>
  <si>
    <t xml:space="preserve">Объем экспорта сырой нефти, тыс. тонн (2022 июль-декабрь)</t>
  </si>
  <si>
    <t xml:space="preserve">2023 январь-март</t>
  </si>
  <si>
    <r>
      <rPr>
        <sz val="10"/>
        <color rgb="FF000000"/>
        <rFont val="Times New Roman"/>
        <family val="1"/>
        <charset val="204"/>
      </rPr>
      <t xml:space="preserve">Объем добычи нефти за месяц (V</t>
    </r>
    <r>
      <rPr>
        <vertAlign val="subscript"/>
        <sz val="10"/>
        <color rgb="FF000000"/>
        <rFont val="Times New Roman"/>
        <family val="1"/>
        <charset val="204"/>
      </rPr>
      <t xml:space="preserve">д</t>
    </r>
    <r>
      <rPr>
        <sz val="10"/>
        <color rgb="FF000000"/>
        <rFont val="Times New Roman"/>
        <family val="1"/>
        <charset val="204"/>
      </rPr>
      <t xml:space="preserve">), тыс. тонн (2023 январь-март)</t>
    </r>
  </si>
  <si>
    <t xml:space="preserve">Объем экспорта сырой нефти, тыс. тонн (2023 январь-март)</t>
  </si>
  <si>
    <t xml:space="preserve">2023 январь-сентябрь</t>
  </si>
  <si>
    <r>
      <rPr>
        <sz val="10"/>
        <color rgb="FF000000"/>
        <rFont val="Times New Roman"/>
        <family val="1"/>
        <charset val="204"/>
      </rPr>
      <t xml:space="preserve">Объем добычи нефти за месяц (V</t>
    </r>
    <r>
      <rPr>
        <vertAlign val="subscript"/>
        <sz val="10"/>
        <color rgb="FF000000"/>
        <rFont val="Times New Roman"/>
        <family val="1"/>
        <charset val="204"/>
      </rPr>
      <t xml:space="preserve">д</t>
    </r>
    <r>
      <rPr>
        <sz val="10"/>
        <color rgb="FF000000"/>
        <rFont val="Times New Roman"/>
        <family val="1"/>
        <charset val="204"/>
      </rPr>
      <t xml:space="preserve">), тыс. тонн 2023 (январь-сентябрь)</t>
    </r>
  </si>
  <si>
    <t xml:space="preserve">Объем экспорта сырой нефти, тыс. тонн 2023 (январь-сентябрь)</t>
  </si>
  <si>
    <t xml:space="preserve">2023 январь-декабрь</t>
  </si>
  <si>
    <r>
      <rPr>
        <sz val="10"/>
        <color rgb="FF000000"/>
        <rFont val="Times New Roman"/>
        <family val="1"/>
        <charset val="204"/>
      </rPr>
      <t xml:space="preserve">Объем добычи нефти за месяц (V</t>
    </r>
    <r>
      <rPr>
        <vertAlign val="subscript"/>
        <sz val="10"/>
        <color rgb="FF000000"/>
        <rFont val="Times New Roman"/>
        <family val="1"/>
        <charset val="204"/>
      </rPr>
      <t xml:space="preserve">д</t>
    </r>
    <r>
      <rPr>
        <sz val="10"/>
        <color rgb="FF000000"/>
        <rFont val="Times New Roman"/>
        <family val="1"/>
        <charset val="204"/>
      </rPr>
      <t xml:space="preserve">), тыс. тонн 2023 (январь-декабрь)</t>
    </r>
  </si>
  <si>
    <t xml:space="preserve">Объем экспорта сырой нефти, тыс. тонн 2023 (январь-декабрь)</t>
  </si>
  <si>
    <t xml:space="preserve">2024 январь-март</t>
  </si>
  <si>
    <r>
      <rPr>
        <sz val="10"/>
        <color rgb="FF000000"/>
        <rFont val="Times New Roman"/>
        <family val="1"/>
        <charset val="204"/>
      </rPr>
      <t xml:space="preserve">Объем добычи нефти за месяц (V</t>
    </r>
    <r>
      <rPr>
        <vertAlign val="subscript"/>
        <sz val="10"/>
        <color rgb="FF000000"/>
        <rFont val="Times New Roman"/>
        <family val="1"/>
        <charset val="204"/>
      </rPr>
      <t xml:space="preserve">д</t>
    </r>
    <r>
      <rPr>
        <sz val="10"/>
        <color rgb="FF000000"/>
        <rFont val="Times New Roman"/>
        <family val="1"/>
        <charset val="204"/>
      </rPr>
      <t xml:space="preserve">), тыс. тонн 2024 (январь-март)</t>
    </r>
  </si>
  <si>
    <t xml:space="preserve">Объем экспорта сырой нефти, тыс. тонн 2024 (январь-март)</t>
  </si>
  <si>
    <t xml:space="preserve">2024 январь-октябрь</t>
  </si>
  <si>
    <r>
      <rPr>
        <sz val="10"/>
        <color rgb="FF000000"/>
        <rFont val="Times New Roman"/>
        <family val="1"/>
        <charset val="204"/>
      </rPr>
      <t xml:space="preserve">Объем добычи нефти за месяц (V</t>
    </r>
    <r>
      <rPr>
        <vertAlign val="subscript"/>
        <sz val="10"/>
        <color rgb="FF000000"/>
        <rFont val="Times New Roman"/>
        <family val="1"/>
        <charset val="204"/>
      </rPr>
      <t xml:space="preserve">д</t>
    </r>
    <r>
      <rPr>
        <sz val="10"/>
        <color rgb="FF000000"/>
        <rFont val="Times New Roman"/>
        <family val="1"/>
        <charset val="204"/>
      </rPr>
      <t xml:space="preserve">), тыс. тонн 2024 (январь-октябрь)</t>
    </r>
  </si>
  <si>
    <t xml:space="preserve">Объем экспорта сырой нефти, тыс. тонн 2024 (январь-октябрь)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</si>
</sst>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00"/>
    <numFmt numFmtId="167" formatCode="0.00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5E0B4"/>
        <bgColor rgb="FFCC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.29"/>
    <col collapsed="false" customWidth="true" hidden="false" outlineLevel="0" max="2" min="2" style="1" width="26.42"/>
    <col collapsed="false" customWidth="true" hidden="false" outlineLevel="0" max="3" min="3" style="1" width="27.42"/>
    <col collapsed="false" customWidth="true" hidden="false" outlineLevel="0" max="4" min="4" style="1" width="26.16"/>
    <col collapsed="false" customWidth="true" hidden="false" outlineLevel="0" max="5" min="5" style="1" width="25.42"/>
    <col collapsed="false" customWidth="true" hidden="false" outlineLevel="0" max="6" min="6" style="1" width="26.57"/>
    <col collapsed="false" customWidth="true" hidden="false" outlineLevel="0" max="7" min="7" style="1" width="19.71"/>
    <col collapsed="false" customWidth="true" hidden="false" outlineLevel="0" max="8" min="8" style="1" width="20.85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3"/>
      <c r="F1" s="4"/>
      <c r="G1" s="5"/>
      <c r="H1" s="5"/>
    </row>
    <row r="2" customFormat="false" ht="50.25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customFormat="false" ht="15.75" hidden="false" customHeight="false" outlineLevel="0" collapsed="false">
      <c r="A3" s="9" t="s">
        <v>5</v>
      </c>
      <c r="B3" s="10" t="n">
        <f aca="false">E8/1000000</f>
        <v>34721.2961217433</v>
      </c>
      <c r="C3" s="10" t="n">
        <f aca="false">H13/1000000</f>
        <v>6735.35668281707</v>
      </c>
      <c r="D3" s="11" t="n">
        <f aca="false">B3+C3</f>
        <v>41456.6528045604</v>
      </c>
      <c r="E3" s="5"/>
      <c r="F3" s="5"/>
      <c r="G3" s="5"/>
      <c r="H3" s="5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</row>
    <row r="6" customFormat="false" ht="15.75" hidden="false" customHeight="false" outlineLevel="0" collapsed="false">
      <c r="A6" s="12" t="s">
        <v>6</v>
      </c>
      <c r="B6" s="12"/>
      <c r="C6" s="12"/>
      <c r="D6" s="12"/>
      <c r="E6" s="12"/>
      <c r="F6" s="5"/>
      <c r="G6" s="5"/>
      <c r="H6" s="5"/>
    </row>
    <row r="7" customFormat="false" ht="51" hidden="false" customHeight="true" outlineLevel="0" collapsed="false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customFormat="false" ht="15.75" hidden="false" customHeight="false" outlineLevel="0" collapsed="false">
      <c r="A8" s="9" t="s">
        <v>5</v>
      </c>
      <c r="B8" s="15" t="n">
        <v>919</v>
      </c>
      <c r="C8" s="16" t="n">
        <f aca="false">(B18-15)*D18/261</f>
        <v>12.3874118773946</v>
      </c>
      <c r="D8" s="17" t="n">
        <f aca="false">B8*C8</f>
        <v>11384.0315153257</v>
      </c>
      <c r="E8" s="18" t="n">
        <f aca="false">D8*E18*1000</f>
        <v>34721296121.7433</v>
      </c>
      <c r="F8" s="5"/>
      <c r="G8" s="5"/>
      <c r="H8" s="5"/>
    </row>
    <row r="9" customFormat="false" ht="15" hidden="false" customHeight="false" outlineLevel="0" collapsed="false">
      <c r="A9" s="19"/>
      <c r="B9" s="19"/>
      <c r="C9" s="19"/>
      <c r="D9" s="19"/>
      <c r="E9" s="19"/>
      <c r="F9" s="5"/>
      <c r="G9" s="5"/>
      <c r="H9" s="5"/>
    </row>
    <row r="10" customFormat="false" ht="15.75" hidden="false" customHeight="false" outlineLevel="0" collapsed="false">
      <c r="A10" s="5"/>
      <c r="B10" s="5"/>
      <c r="C10" s="5"/>
      <c r="D10" s="5"/>
      <c r="E10" s="5"/>
      <c r="F10" s="5"/>
      <c r="G10" s="5"/>
      <c r="H10" s="5"/>
    </row>
    <row r="11" customFormat="false" ht="15.75" hidden="false" customHeight="false" outlineLevel="0" collapsed="false">
      <c r="A11" s="20" t="s">
        <v>11</v>
      </c>
      <c r="B11" s="20"/>
      <c r="C11" s="20"/>
      <c r="D11" s="20"/>
      <c r="E11" s="20"/>
      <c r="F11" s="20"/>
      <c r="G11" s="20"/>
      <c r="H11" s="20"/>
    </row>
    <row r="12" customFormat="false" ht="60" hidden="false" customHeight="true" outlineLevel="0" collapsed="false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customFormat="false" ht="15.75" hidden="false" customHeight="false" outlineLevel="0" collapsed="false">
      <c r="A13" s="9" t="s">
        <v>5</v>
      </c>
      <c r="B13" s="23" t="n">
        <v>0</v>
      </c>
      <c r="C13" s="23" t="n">
        <f aca="false">0.667*0.35*(C18-109.5)</f>
        <v>90.57743275</v>
      </c>
      <c r="D13" s="23" t="n">
        <f aca="false">0.667*(0.45*(C18-146)+12.78)</f>
        <v>114.02548425</v>
      </c>
      <c r="E13" s="23" t="n">
        <f aca="false">0.667*(0.3*(C18-182.5)+29.2)</f>
        <v>82.5068995</v>
      </c>
      <c r="F13" s="23" t="n">
        <f aca="false">E13</f>
        <v>82.5068995</v>
      </c>
      <c r="G13" s="24" t="n">
        <f aca="false">F13*F18*1000</f>
        <v>110724259.129</v>
      </c>
      <c r="H13" s="11" t="n">
        <f aca="false">G13*D18</f>
        <v>6735356682.81707</v>
      </c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</row>
    <row r="15" customFormat="false" ht="15.75" hidden="false" customHeight="false" outlineLevel="0" collapsed="false">
      <c r="A15" s="5"/>
      <c r="B15" s="5"/>
      <c r="C15" s="5"/>
      <c r="D15" s="5"/>
      <c r="E15" s="5"/>
      <c r="F15" s="5"/>
      <c r="G15" s="5"/>
      <c r="H15" s="5"/>
    </row>
    <row r="16" customFormat="false" ht="16.5" hidden="false" customHeight="false" outlineLevel="0" collapsed="false">
      <c r="A16" s="25" t="s">
        <v>19</v>
      </c>
      <c r="B16" s="25"/>
      <c r="C16" s="25"/>
      <c r="D16" s="25"/>
      <c r="E16" s="25"/>
      <c r="F16" s="25"/>
      <c r="G16" s="26"/>
      <c r="H16" s="5"/>
    </row>
    <row r="17" customFormat="false" ht="54" hidden="false" customHeight="true" outlineLevel="0" collapsed="false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23</v>
      </c>
      <c r="F17" s="13" t="s">
        <v>24</v>
      </c>
      <c r="G17" s="28"/>
      <c r="H17" s="28"/>
    </row>
    <row r="18" customFormat="false" ht="21" hidden="false" customHeight="true" outlineLevel="0" collapsed="false">
      <c r="A18" s="9" t="s">
        <v>5</v>
      </c>
      <c r="B18" s="29" t="n">
        <v>68.15</v>
      </c>
      <c r="C18" s="29" t="n">
        <f aca="false">B18*7.3</f>
        <v>497.495</v>
      </c>
      <c r="D18" s="29" t="n">
        <v>60.83</v>
      </c>
      <c r="E18" s="29" t="n">
        <v>3050</v>
      </c>
      <c r="F18" s="30" t="n">
        <v>1342</v>
      </c>
      <c r="G18" s="31"/>
      <c r="H18" s="19"/>
    </row>
  </sheetData>
  <mergeCells count="4">
    <mergeCell ref="A1:D1"/>
    <mergeCell ref="A6:E6"/>
    <mergeCell ref="A11:H11"/>
    <mergeCell ref="A16:F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.29"/>
    <col collapsed="false" customWidth="true" hidden="false" outlineLevel="0" max="2" min="2" style="1" width="26.42"/>
    <col collapsed="false" customWidth="true" hidden="false" outlineLevel="0" max="3" min="3" style="1" width="27.42"/>
    <col collapsed="false" customWidth="true" hidden="false" outlineLevel="0" max="4" min="4" style="1" width="26.16"/>
    <col collapsed="false" customWidth="true" hidden="false" outlineLevel="0" max="5" min="5" style="1" width="25.42"/>
    <col collapsed="false" customWidth="true" hidden="false" outlineLevel="0" max="6" min="6" style="1" width="26.57"/>
    <col collapsed="false" customWidth="true" hidden="false" outlineLevel="0" max="7" min="7" style="1" width="19.71"/>
    <col collapsed="false" customWidth="true" hidden="false" outlineLevel="0" max="8" min="8" style="1" width="20.85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3"/>
      <c r="F1" s="4"/>
      <c r="G1" s="5"/>
      <c r="H1" s="5"/>
    </row>
    <row r="2" customFormat="false" ht="50.25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customFormat="false" ht="15.75" hidden="false" customHeight="false" outlineLevel="0" collapsed="false">
      <c r="A3" s="9" t="s">
        <v>25</v>
      </c>
      <c r="B3" s="10" t="n">
        <f aca="false">E8/1000000</f>
        <v>22587.0105049875</v>
      </c>
      <c r="C3" s="10" t="n">
        <f aca="false">H13/1000000</f>
        <v>5787.40948598609</v>
      </c>
      <c r="D3" s="11" t="n">
        <f aca="false">B3+C3</f>
        <v>28374.4199909736</v>
      </c>
      <c r="E3" s="5"/>
      <c r="F3" s="5"/>
      <c r="G3" s="5"/>
      <c r="H3" s="5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</row>
    <row r="6" customFormat="false" ht="15.75" hidden="false" customHeight="false" outlineLevel="0" collapsed="false">
      <c r="A6" s="12" t="s">
        <v>6</v>
      </c>
      <c r="B6" s="12"/>
      <c r="C6" s="12"/>
      <c r="D6" s="12"/>
      <c r="E6" s="12"/>
      <c r="F6" s="5"/>
      <c r="G6" s="5"/>
      <c r="H6" s="5"/>
    </row>
    <row r="7" customFormat="false" ht="51" hidden="false" customHeight="true" outlineLevel="0" collapsed="false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customFormat="false" ht="15.75" hidden="false" customHeight="false" outlineLevel="0" collapsed="false">
      <c r="A8" s="9" t="s">
        <v>25</v>
      </c>
      <c r="B8" s="15" t="n">
        <v>919</v>
      </c>
      <c r="C8" s="16" t="n">
        <f aca="false">(B18-15)*D18/261</f>
        <v>10.0525632183908</v>
      </c>
      <c r="D8" s="17" t="n">
        <f aca="false">B8*C8</f>
        <v>9238.30559770115</v>
      </c>
      <c r="E8" s="18" t="n">
        <f aca="false">D8*E18*1000</f>
        <v>22587010504.9875</v>
      </c>
      <c r="F8" s="5"/>
      <c r="G8" s="5"/>
      <c r="H8" s="5"/>
    </row>
    <row r="9" customFormat="false" ht="15" hidden="false" customHeight="false" outlineLevel="0" collapsed="false">
      <c r="A9" s="19"/>
      <c r="B9" s="19"/>
      <c r="C9" s="19"/>
      <c r="D9" s="19"/>
      <c r="E9" s="19"/>
      <c r="F9" s="5"/>
      <c r="G9" s="5"/>
      <c r="H9" s="5"/>
    </row>
    <row r="10" customFormat="false" ht="15.75" hidden="false" customHeight="false" outlineLevel="0" collapsed="false">
      <c r="A10" s="5"/>
      <c r="B10" s="5"/>
      <c r="C10" s="5"/>
      <c r="D10" s="5"/>
      <c r="E10" s="5"/>
      <c r="F10" s="5"/>
      <c r="G10" s="5"/>
      <c r="H10" s="5"/>
    </row>
    <row r="11" customFormat="false" ht="15.75" hidden="false" customHeight="false" outlineLevel="0" collapsed="false">
      <c r="A11" s="20" t="s">
        <v>11</v>
      </c>
      <c r="B11" s="20"/>
      <c r="C11" s="20"/>
      <c r="D11" s="20"/>
      <c r="E11" s="20"/>
      <c r="F11" s="20"/>
      <c r="G11" s="20"/>
      <c r="H11" s="20"/>
    </row>
    <row r="12" customFormat="false" ht="60" hidden="false" customHeight="true" outlineLevel="0" collapsed="false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customFormat="false" ht="15.75" hidden="false" customHeight="false" outlineLevel="0" collapsed="false">
      <c r="A13" s="9" t="s">
        <v>25</v>
      </c>
      <c r="B13" s="23" t="n">
        <v>0</v>
      </c>
      <c r="C13" s="23" t="n">
        <f aca="false">0.667*0.35*(C18-109.5)</f>
        <v>61.43586925</v>
      </c>
      <c r="D13" s="23" t="n">
        <f aca="false">0.667*(0.45*(C18-146)+12.78)</f>
        <v>76.55775975</v>
      </c>
      <c r="E13" s="23" t="n">
        <f aca="false">0.667*(0.3*(C18-182.5)+29.2)</f>
        <v>57.5284165</v>
      </c>
      <c r="F13" s="23" t="n">
        <f aca="false">E13</f>
        <v>57.5284165</v>
      </c>
      <c r="G13" s="24" t="n">
        <f aca="false">F13*F18*1000</f>
        <v>79519228.99129</v>
      </c>
      <c r="H13" s="11" t="n">
        <f aca="false">G13*D18</f>
        <v>5787409485.98609</v>
      </c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</row>
    <row r="15" customFormat="false" ht="15.75" hidden="false" customHeight="false" outlineLevel="0" collapsed="false">
      <c r="A15" s="5"/>
      <c r="B15" s="5"/>
      <c r="C15" s="5"/>
      <c r="D15" s="5"/>
      <c r="E15" s="5"/>
      <c r="F15" s="5"/>
      <c r="G15" s="5"/>
      <c r="H15" s="5"/>
    </row>
    <row r="16" customFormat="false" ht="16.5" hidden="false" customHeight="false" outlineLevel="0" collapsed="false">
      <c r="A16" s="25" t="s">
        <v>19</v>
      </c>
      <c r="B16" s="25"/>
      <c r="C16" s="25"/>
      <c r="D16" s="25"/>
      <c r="E16" s="25"/>
      <c r="F16" s="25"/>
      <c r="G16" s="26"/>
      <c r="H16" s="5"/>
    </row>
    <row r="17" customFormat="false" ht="54" hidden="false" customHeight="true" outlineLevel="0" collapsed="false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26</v>
      </c>
      <c r="F17" s="13" t="s">
        <v>27</v>
      </c>
      <c r="G17" s="28"/>
      <c r="H17" s="28"/>
    </row>
    <row r="18" customFormat="false" ht="21" hidden="false" customHeight="true" outlineLevel="0" collapsed="false">
      <c r="A18" s="9" t="s">
        <v>25</v>
      </c>
      <c r="B18" s="29" t="n">
        <v>51.05</v>
      </c>
      <c r="C18" s="29" t="n">
        <f aca="false">B18*7.3</f>
        <v>372.665</v>
      </c>
      <c r="D18" s="29" t="n">
        <v>72.78</v>
      </c>
      <c r="E18" s="29" t="n">
        <v>2444.93</v>
      </c>
      <c r="F18" s="30" t="n">
        <v>1382.26</v>
      </c>
      <c r="G18" s="31"/>
      <c r="H18" s="19"/>
    </row>
  </sheetData>
  <mergeCells count="4">
    <mergeCell ref="A1:D1"/>
    <mergeCell ref="A6:E6"/>
    <mergeCell ref="A11:H11"/>
    <mergeCell ref="A16:F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1.43"/>
    <col collapsed="false" customWidth="true" hidden="false" outlineLevel="0" max="2" min="2" style="1" width="26.42"/>
    <col collapsed="false" customWidth="true" hidden="false" outlineLevel="0" max="3" min="3" style="1" width="27.42"/>
    <col collapsed="false" customWidth="true" hidden="false" outlineLevel="0" max="4" min="4" style="1" width="26.16"/>
    <col collapsed="false" customWidth="true" hidden="false" outlineLevel="0" max="5" min="5" style="1" width="25.42"/>
    <col collapsed="false" customWidth="true" hidden="false" outlineLevel="0" max="6" min="6" style="1" width="26.57"/>
    <col collapsed="false" customWidth="true" hidden="false" outlineLevel="0" max="7" min="7" style="1" width="19.71"/>
    <col collapsed="false" customWidth="true" hidden="false" outlineLevel="0" max="8" min="8" style="1" width="20.85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3"/>
      <c r="F1" s="4"/>
      <c r="G1" s="5"/>
      <c r="H1" s="5"/>
    </row>
    <row r="2" customFormat="false" ht="50.25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customFormat="false" ht="15.75" hidden="false" customHeight="false" outlineLevel="0" collapsed="false">
      <c r="A3" s="9" t="s">
        <v>28</v>
      </c>
      <c r="B3" s="10" t="n">
        <f aca="false">E8/1000000</f>
        <v>34533.3843010283</v>
      </c>
      <c r="C3" s="10" t="n">
        <f aca="false">H13/1000000</f>
        <v>67757.5038165951</v>
      </c>
      <c r="D3" s="11" t="n">
        <f aca="false">B3+C3</f>
        <v>102290.888117623</v>
      </c>
      <c r="E3" s="5"/>
      <c r="F3" s="5"/>
      <c r="G3" s="5"/>
      <c r="H3" s="5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</row>
    <row r="6" customFormat="false" ht="15.75" hidden="false" customHeight="false" outlineLevel="0" collapsed="false">
      <c r="A6" s="12" t="s">
        <v>6</v>
      </c>
      <c r="B6" s="12"/>
      <c r="C6" s="12"/>
      <c r="D6" s="12"/>
      <c r="E6" s="12"/>
      <c r="F6" s="5"/>
      <c r="G6" s="5"/>
      <c r="H6" s="5"/>
    </row>
    <row r="7" customFormat="false" ht="51" hidden="false" customHeight="true" outlineLevel="0" collapsed="false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customFormat="false" ht="15.75" hidden="false" customHeight="false" outlineLevel="0" collapsed="false">
      <c r="A8" s="9" t="s">
        <v>28</v>
      </c>
      <c r="B8" s="15" t="n">
        <v>919</v>
      </c>
      <c r="C8" s="16" t="n">
        <f aca="false">(B18-15)*D18/261</f>
        <v>14.2057810344828</v>
      </c>
      <c r="D8" s="17" t="n">
        <f aca="false">B8*C8</f>
        <v>13055.1127706897</v>
      </c>
      <c r="E8" s="18" t="n">
        <f aca="false">D8*E18*1000</f>
        <v>34533384301.0283</v>
      </c>
      <c r="F8" s="5"/>
      <c r="G8" s="5"/>
      <c r="H8" s="5"/>
    </row>
    <row r="9" customFormat="false" ht="15" hidden="false" customHeight="false" outlineLevel="0" collapsed="false">
      <c r="A9" s="19"/>
      <c r="B9" s="19"/>
      <c r="C9" s="19"/>
      <c r="D9" s="19"/>
      <c r="E9" s="19"/>
      <c r="F9" s="5"/>
      <c r="G9" s="5"/>
      <c r="H9" s="5"/>
    </row>
    <row r="10" customFormat="false" ht="15.75" hidden="false" customHeight="false" outlineLevel="0" collapsed="false">
      <c r="A10" s="5"/>
      <c r="B10" s="5"/>
      <c r="C10" s="5"/>
      <c r="D10" s="5"/>
      <c r="E10" s="5"/>
      <c r="F10" s="5"/>
      <c r="G10" s="5"/>
      <c r="H10" s="5"/>
    </row>
    <row r="11" customFormat="false" ht="15.75" hidden="false" customHeight="false" outlineLevel="0" collapsed="false">
      <c r="A11" s="20" t="s">
        <v>11</v>
      </c>
      <c r="B11" s="20"/>
      <c r="C11" s="20"/>
      <c r="D11" s="20"/>
      <c r="E11" s="20"/>
      <c r="F11" s="20"/>
      <c r="G11" s="20"/>
      <c r="H11" s="20"/>
    </row>
    <row r="12" customFormat="false" ht="60" hidden="false" customHeight="true" outlineLevel="0" collapsed="false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customFormat="false" ht="15.75" hidden="false" customHeight="false" outlineLevel="0" collapsed="false">
      <c r="A13" s="9" t="s">
        <v>28</v>
      </c>
      <c r="B13" s="23" t="n">
        <v>0</v>
      </c>
      <c r="C13" s="23" t="n">
        <f aca="false">0.667*0.35*(C18-109.5)</f>
        <v>75.8362325</v>
      </c>
      <c r="D13" s="23" t="n">
        <f aca="false">0.667*(0.45*(C18-146)+12.78)</f>
        <v>95.0725125</v>
      </c>
      <c r="E13" s="23" t="n">
        <f aca="false">0.667*(0.3*(C18-182.5)+29.2)</f>
        <v>69.871585</v>
      </c>
      <c r="F13" s="23" t="n">
        <f aca="false">E13</f>
        <v>69.871585</v>
      </c>
      <c r="G13" s="24" t="n">
        <f aca="false">F13*F18*1000</f>
        <v>813226993.2248</v>
      </c>
      <c r="H13" s="11" t="n">
        <f aca="false">G13*D18</f>
        <v>67757503816.5951</v>
      </c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</row>
    <row r="15" customFormat="false" ht="15.75" hidden="false" customHeight="false" outlineLevel="0" collapsed="false">
      <c r="A15" s="5"/>
      <c r="B15" s="5"/>
      <c r="C15" s="5"/>
      <c r="D15" s="5"/>
      <c r="E15" s="5"/>
      <c r="F15" s="5"/>
      <c r="G15" s="5"/>
      <c r="H15" s="5"/>
    </row>
    <row r="16" customFormat="false" ht="16.5" hidden="false" customHeight="false" outlineLevel="0" collapsed="false">
      <c r="A16" s="25" t="s">
        <v>19</v>
      </c>
      <c r="B16" s="25"/>
      <c r="C16" s="25"/>
      <c r="D16" s="25"/>
      <c r="E16" s="25"/>
      <c r="F16" s="25"/>
      <c r="G16" s="26"/>
      <c r="H16" s="5"/>
    </row>
    <row r="17" customFormat="false" ht="54" hidden="false" customHeight="true" outlineLevel="0" collapsed="false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29</v>
      </c>
      <c r="F17" s="13" t="s">
        <v>30</v>
      </c>
      <c r="G17" s="28"/>
      <c r="H17" s="28"/>
    </row>
    <row r="18" customFormat="false" ht="21" hidden="false" customHeight="true" outlineLevel="0" collapsed="false">
      <c r="A18" s="9" t="s">
        <v>28</v>
      </c>
      <c r="B18" s="29" t="n">
        <v>59.5</v>
      </c>
      <c r="C18" s="29" t="n">
        <f aca="false">B18*7.3</f>
        <v>434.35</v>
      </c>
      <c r="D18" s="29" t="n">
        <v>83.3193</v>
      </c>
      <c r="E18" s="29" t="n">
        <v>2645.2</v>
      </c>
      <c r="F18" s="30" t="n">
        <v>11638.88</v>
      </c>
      <c r="G18" s="31"/>
      <c r="H18" s="19"/>
    </row>
  </sheetData>
  <mergeCells count="4">
    <mergeCell ref="A1:D1"/>
    <mergeCell ref="A6:E6"/>
    <mergeCell ref="A11:H11"/>
    <mergeCell ref="A16:F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1.43"/>
    <col collapsed="false" customWidth="true" hidden="false" outlineLevel="0" max="2" min="2" style="1" width="26.42"/>
    <col collapsed="false" customWidth="true" hidden="false" outlineLevel="0" max="3" min="3" style="1" width="27.42"/>
    <col collapsed="false" customWidth="true" hidden="false" outlineLevel="0" max="4" min="4" style="1" width="26.16"/>
    <col collapsed="false" customWidth="true" hidden="false" outlineLevel="0" max="5" min="5" style="1" width="25.42"/>
    <col collapsed="false" customWidth="true" hidden="false" outlineLevel="0" max="6" min="6" style="1" width="26.57"/>
    <col collapsed="false" customWidth="true" hidden="false" outlineLevel="0" max="7" min="7" style="1" width="19.71"/>
    <col collapsed="false" customWidth="true" hidden="false" outlineLevel="0" max="8" min="8" style="1" width="20.85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3"/>
      <c r="F1" s="4"/>
      <c r="G1" s="5"/>
      <c r="H1" s="5"/>
    </row>
    <row r="2" customFormat="false" ht="50.25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customFormat="false" ht="15.75" hidden="false" customHeight="false" outlineLevel="0" collapsed="false">
      <c r="A3" s="9" t="s">
        <v>31</v>
      </c>
      <c r="B3" s="10" t="n">
        <f aca="false">E8/1000000</f>
        <v>42008.8921854194</v>
      </c>
      <c r="C3" s="10" t="n">
        <f aca="false">H13/1000000</f>
        <v>89462.6002988207</v>
      </c>
      <c r="D3" s="11" t="n">
        <f aca="false">B3+C3</f>
        <v>131471.49248424</v>
      </c>
      <c r="E3" s="5"/>
      <c r="F3" s="5"/>
      <c r="G3" s="5"/>
      <c r="H3" s="5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</row>
    <row r="6" customFormat="false" ht="15.75" hidden="false" customHeight="false" outlineLevel="0" collapsed="false">
      <c r="A6" s="12" t="s">
        <v>6</v>
      </c>
      <c r="B6" s="12"/>
      <c r="C6" s="12"/>
      <c r="D6" s="12"/>
      <c r="E6" s="12"/>
      <c r="F6" s="5"/>
      <c r="G6" s="5"/>
      <c r="H6" s="5"/>
    </row>
    <row r="7" customFormat="false" ht="51" hidden="false" customHeight="true" outlineLevel="0" collapsed="false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customFormat="false" ht="15.75" hidden="false" customHeight="false" outlineLevel="0" collapsed="false">
      <c r="A8" s="9" t="s">
        <v>31</v>
      </c>
      <c r="B8" s="15" t="n">
        <v>919</v>
      </c>
      <c r="C8" s="16" t="n">
        <f aca="false">(B18-15)*D18/261</f>
        <v>15.5657863371648</v>
      </c>
      <c r="D8" s="17" t="n">
        <f aca="false">B8*C8</f>
        <v>14304.9576438544</v>
      </c>
      <c r="E8" s="18" t="n">
        <f aca="false">D8*E18*1000</f>
        <v>42008892185.4194</v>
      </c>
      <c r="F8" s="5"/>
      <c r="G8" s="5"/>
      <c r="H8" s="5"/>
    </row>
    <row r="9" customFormat="false" ht="15" hidden="false" customHeight="false" outlineLevel="0" collapsed="false">
      <c r="A9" s="19"/>
      <c r="B9" s="19"/>
      <c r="C9" s="19"/>
      <c r="D9" s="19"/>
      <c r="E9" s="19"/>
      <c r="F9" s="5"/>
      <c r="G9" s="5"/>
      <c r="H9" s="5"/>
    </row>
    <row r="10" customFormat="false" ht="15.75" hidden="false" customHeight="false" outlineLevel="0" collapsed="false">
      <c r="A10" s="5"/>
      <c r="B10" s="5"/>
      <c r="C10" s="5"/>
      <c r="D10" s="5"/>
      <c r="E10" s="5"/>
      <c r="F10" s="5"/>
      <c r="G10" s="5"/>
      <c r="H10" s="5"/>
    </row>
    <row r="11" customFormat="false" ht="15.75" hidden="false" customHeight="false" outlineLevel="0" collapsed="false">
      <c r="A11" s="20" t="s">
        <v>11</v>
      </c>
      <c r="B11" s="20"/>
      <c r="C11" s="20"/>
      <c r="D11" s="20"/>
      <c r="E11" s="20"/>
      <c r="F11" s="20"/>
      <c r="G11" s="20"/>
      <c r="H11" s="20"/>
    </row>
    <row r="12" customFormat="false" ht="60" hidden="false" customHeight="true" outlineLevel="0" collapsed="false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customFormat="false" ht="15.75" hidden="false" customHeight="false" outlineLevel="0" collapsed="false">
      <c r="A13" s="9" t="s">
        <v>31</v>
      </c>
      <c r="B13" s="23" t="n">
        <v>0</v>
      </c>
      <c r="C13" s="23" t="n">
        <f aca="false">0.667*0.35*(C18-109.5)</f>
        <v>81.78383815</v>
      </c>
      <c r="D13" s="23" t="n">
        <f aca="false">0.667*(0.45*(C18-146)+12.78)</f>
        <v>102.71943405</v>
      </c>
      <c r="E13" s="23" t="n">
        <f aca="false">0.667*(0.3*(C18-182.5)+29.2)</f>
        <v>74.9695327</v>
      </c>
      <c r="F13" s="23" t="n">
        <f aca="false">E13</f>
        <v>74.9695327</v>
      </c>
      <c r="G13" s="24" t="n">
        <f aca="false">F13*F18*1000</f>
        <v>1056770532.9392</v>
      </c>
      <c r="H13" s="18" t="n">
        <f aca="false">G13*D18</f>
        <v>89462600298.8207</v>
      </c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</row>
    <row r="15" customFormat="false" ht="15.75" hidden="false" customHeight="false" outlineLevel="0" collapsed="false">
      <c r="A15" s="5"/>
      <c r="B15" s="5"/>
      <c r="C15" s="5"/>
      <c r="D15" s="5"/>
      <c r="E15" s="5"/>
      <c r="F15" s="5"/>
      <c r="G15" s="5"/>
      <c r="H15" s="5"/>
    </row>
    <row r="16" customFormat="false" ht="16.5" hidden="false" customHeight="false" outlineLevel="0" collapsed="false">
      <c r="A16" s="25" t="s">
        <v>19</v>
      </c>
      <c r="B16" s="25"/>
      <c r="C16" s="25"/>
      <c r="D16" s="25"/>
      <c r="E16" s="25"/>
      <c r="F16" s="25"/>
      <c r="G16" s="26"/>
      <c r="H16" s="5"/>
    </row>
    <row r="17" customFormat="false" ht="54" hidden="false" customHeight="true" outlineLevel="0" collapsed="false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32</v>
      </c>
      <c r="F17" s="13" t="s">
        <v>33</v>
      </c>
      <c r="G17" s="28"/>
      <c r="H17" s="28"/>
    </row>
    <row r="18" customFormat="false" ht="21" hidden="false" customHeight="true" outlineLevel="0" collapsed="false">
      <c r="A18" s="9" t="s">
        <v>31</v>
      </c>
      <c r="B18" s="29" t="n">
        <v>62.99</v>
      </c>
      <c r="C18" s="29" t="n">
        <f aca="false">B18*7.3</f>
        <v>459.827</v>
      </c>
      <c r="D18" s="29" t="n">
        <v>84.6566</v>
      </c>
      <c r="E18" s="29" t="n">
        <v>2936.66666</v>
      </c>
      <c r="F18" s="30" t="n">
        <v>14096</v>
      </c>
      <c r="G18" s="31"/>
      <c r="H18" s="19"/>
    </row>
  </sheetData>
  <mergeCells count="4">
    <mergeCell ref="A1:D1"/>
    <mergeCell ref="A6:E6"/>
    <mergeCell ref="A11:H11"/>
    <mergeCell ref="A16:F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1.43"/>
    <col collapsed="false" customWidth="true" hidden="false" outlineLevel="0" max="2" min="2" style="1" width="26.42"/>
    <col collapsed="false" customWidth="true" hidden="false" outlineLevel="0" max="3" min="3" style="1" width="27.42"/>
    <col collapsed="false" customWidth="true" hidden="false" outlineLevel="0" max="4" min="4" style="1" width="26.16"/>
    <col collapsed="false" customWidth="true" hidden="false" outlineLevel="0" max="5" min="5" style="1" width="25.42"/>
    <col collapsed="false" customWidth="true" hidden="false" outlineLevel="0" max="6" min="6" style="1" width="26.57"/>
    <col collapsed="false" customWidth="true" hidden="false" outlineLevel="0" max="7" min="7" style="1" width="19.71"/>
    <col collapsed="false" customWidth="true" hidden="false" outlineLevel="0" max="8" min="8" style="1" width="20.85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3"/>
      <c r="F1" s="4"/>
      <c r="G1" s="5"/>
      <c r="H1" s="5"/>
    </row>
    <row r="2" customFormat="false" ht="50.25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customFormat="false" ht="15.75" hidden="false" customHeight="false" outlineLevel="0" collapsed="false">
      <c r="A3" s="9" t="s">
        <v>34</v>
      </c>
      <c r="B3" s="10" t="n">
        <f aca="false">E8/1000000</f>
        <v>49047.7795641094</v>
      </c>
      <c r="C3" s="10" t="n">
        <f aca="false">H13/1000000</f>
        <v>24652.0929623321</v>
      </c>
      <c r="D3" s="11" t="n">
        <f aca="false">B3+C3</f>
        <v>73699.8725264415</v>
      </c>
      <c r="E3" s="5"/>
      <c r="F3" s="5"/>
      <c r="G3" s="5"/>
      <c r="H3" s="5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</row>
    <row r="6" customFormat="false" ht="15.75" hidden="false" customHeight="false" outlineLevel="0" collapsed="false">
      <c r="A6" s="12" t="s">
        <v>6</v>
      </c>
      <c r="B6" s="12"/>
      <c r="C6" s="12"/>
      <c r="D6" s="12"/>
      <c r="E6" s="12"/>
      <c r="F6" s="5"/>
      <c r="G6" s="5"/>
      <c r="H6" s="5"/>
    </row>
    <row r="7" customFormat="false" ht="51" hidden="false" customHeight="true" outlineLevel="0" collapsed="false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customFormat="false" ht="15.75" hidden="false" customHeight="false" outlineLevel="0" collapsed="false">
      <c r="A8" s="9" t="s">
        <v>34</v>
      </c>
      <c r="B8" s="15" t="n">
        <v>919</v>
      </c>
      <c r="C8" s="16" t="n">
        <f aca="false">(B18-15)*D18/261</f>
        <v>18.7360686206897</v>
      </c>
      <c r="D8" s="17" t="n">
        <f aca="false">B8*C8</f>
        <v>17218.4470624138</v>
      </c>
      <c r="E8" s="18" t="n">
        <f aca="false">D8*E18*1000</f>
        <v>49047779564.1094</v>
      </c>
      <c r="F8" s="5"/>
      <c r="G8" s="5"/>
      <c r="H8" s="5"/>
    </row>
    <row r="9" customFormat="false" ht="15" hidden="false" customHeight="false" outlineLevel="0" collapsed="false">
      <c r="A9" s="19"/>
      <c r="B9" s="19"/>
      <c r="C9" s="19"/>
      <c r="D9" s="19"/>
      <c r="E9" s="19"/>
      <c r="F9" s="5"/>
      <c r="G9" s="5"/>
      <c r="H9" s="5"/>
    </row>
    <row r="10" customFormat="false" ht="15.75" hidden="false" customHeight="false" outlineLevel="0" collapsed="false">
      <c r="A10" s="5"/>
      <c r="B10" s="5"/>
      <c r="C10" s="5"/>
      <c r="D10" s="5"/>
      <c r="E10" s="5"/>
      <c r="F10" s="5"/>
      <c r="G10" s="5"/>
      <c r="H10" s="5"/>
    </row>
    <row r="11" customFormat="false" ht="15.75" hidden="false" customHeight="false" outlineLevel="0" collapsed="false">
      <c r="A11" s="20" t="s">
        <v>11</v>
      </c>
      <c r="B11" s="20"/>
      <c r="C11" s="20"/>
      <c r="D11" s="20"/>
      <c r="E11" s="20"/>
      <c r="F11" s="20"/>
      <c r="G11" s="20"/>
      <c r="H11" s="20"/>
    </row>
    <row r="12" customFormat="false" ht="60" hidden="false" customHeight="true" outlineLevel="0" collapsed="false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customFormat="false" ht="15.75" hidden="false" customHeight="false" outlineLevel="0" collapsed="false">
      <c r="A13" s="9" t="s">
        <v>34</v>
      </c>
      <c r="B13" s="23" t="n">
        <v>0</v>
      </c>
      <c r="C13" s="23" t="n">
        <f aca="false">0.667*0.35*(C18-109.5)</f>
        <v>90.514377905</v>
      </c>
      <c r="D13" s="23" t="n">
        <f aca="false">0.667*(0.45*(C18-146)+12.78)</f>
        <v>113.944413735</v>
      </c>
      <c r="E13" s="23" t="n">
        <f aca="false">0.667*(0.3*(C18-182.5)+29.2)</f>
        <v>82.45285249</v>
      </c>
      <c r="F13" s="23" t="n">
        <f aca="false">E13</f>
        <v>82.45285249</v>
      </c>
      <c r="G13" s="24" t="n">
        <f aca="false">F13*F18*1000</f>
        <v>267753806.476943</v>
      </c>
      <c r="H13" s="18" t="n">
        <f aca="false">G13*D18</f>
        <v>24652092962.3321</v>
      </c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</row>
    <row r="15" customFormat="false" ht="15.75" hidden="false" customHeight="false" outlineLevel="0" collapsed="false">
      <c r="A15" s="5"/>
      <c r="B15" s="5"/>
      <c r="C15" s="5"/>
      <c r="D15" s="5"/>
      <c r="E15" s="5"/>
      <c r="F15" s="5"/>
      <c r="G15" s="5"/>
      <c r="H15" s="5"/>
    </row>
    <row r="16" customFormat="false" ht="16.5" hidden="false" customHeight="false" outlineLevel="0" collapsed="false">
      <c r="A16" s="25" t="s">
        <v>19</v>
      </c>
      <c r="B16" s="25"/>
      <c r="C16" s="25"/>
      <c r="D16" s="25"/>
      <c r="E16" s="25"/>
      <c r="F16" s="25"/>
      <c r="G16" s="26"/>
      <c r="H16" s="5"/>
    </row>
    <row r="17" customFormat="false" ht="54" hidden="false" customHeight="true" outlineLevel="0" collapsed="false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35</v>
      </c>
      <c r="F17" s="13" t="s">
        <v>36</v>
      </c>
      <c r="G17" s="28"/>
      <c r="H17" s="28"/>
    </row>
    <row r="18" customFormat="false" ht="21" hidden="false" customHeight="true" outlineLevel="0" collapsed="false">
      <c r="A18" s="9" t="s">
        <v>34</v>
      </c>
      <c r="B18" s="29" t="n">
        <v>68.113</v>
      </c>
      <c r="C18" s="29" t="n">
        <f aca="false">B18*7.3</f>
        <v>497.2249</v>
      </c>
      <c r="D18" s="29" t="n">
        <v>92.07</v>
      </c>
      <c r="E18" s="29" t="n">
        <v>2848.56</v>
      </c>
      <c r="F18" s="30" t="n">
        <v>3247.3565</v>
      </c>
      <c r="G18" s="31"/>
      <c r="H18" s="19"/>
    </row>
  </sheetData>
  <mergeCells count="4">
    <mergeCell ref="A1:D1"/>
    <mergeCell ref="A6:E6"/>
    <mergeCell ref="A11:H11"/>
    <mergeCell ref="A16:F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H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1.43"/>
    <col collapsed="false" customWidth="true" hidden="false" outlineLevel="0" max="2" min="2" style="1" width="26.42"/>
    <col collapsed="false" customWidth="true" hidden="false" outlineLevel="0" max="3" min="3" style="1" width="27.42"/>
    <col collapsed="false" customWidth="true" hidden="false" outlineLevel="0" max="4" min="4" style="1" width="26.16"/>
    <col collapsed="false" customWidth="true" hidden="false" outlineLevel="0" max="5" min="5" style="1" width="25.42"/>
    <col collapsed="false" customWidth="true" hidden="false" outlineLevel="0" max="6" min="6" style="1" width="26.57"/>
    <col collapsed="false" customWidth="true" hidden="false" outlineLevel="0" max="7" min="7" style="1" width="19.71"/>
    <col collapsed="false" customWidth="true" hidden="false" outlineLevel="0" max="8" min="8" style="1" width="20.85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3"/>
      <c r="F1" s="4"/>
      <c r="G1" s="5"/>
      <c r="H1" s="5"/>
    </row>
    <row r="2" customFormat="false" ht="50.25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  <c r="G2" s="5"/>
      <c r="H2" s="5"/>
    </row>
    <row r="3" customFormat="false" ht="15.75" hidden="false" customHeight="false" outlineLevel="0" collapsed="false">
      <c r="A3" s="9" t="s">
        <v>37</v>
      </c>
      <c r="B3" s="10" t="n">
        <f aca="false">E8/1000000</f>
        <v>48476.7607459864</v>
      </c>
      <c r="C3" s="10" t="n">
        <f aca="false">H13/1000000</f>
        <v>102520.236369274</v>
      </c>
      <c r="D3" s="11" t="n">
        <f aca="false">B3+C3</f>
        <v>150996.99711526</v>
      </c>
      <c r="E3" s="5"/>
      <c r="F3" s="5"/>
      <c r="G3" s="5"/>
      <c r="H3" s="5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</row>
    <row r="6" customFormat="false" ht="15.75" hidden="false" customHeight="false" outlineLevel="0" collapsed="false">
      <c r="A6" s="12" t="s">
        <v>6</v>
      </c>
      <c r="B6" s="12"/>
      <c r="C6" s="12"/>
      <c r="D6" s="12"/>
      <c r="E6" s="12"/>
      <c r="F6" s="5"/>
      <c r="G6" s="5"/>
      <c r="H6" s="5"/>
    </row>
    <row r="7" customFormat="false" ht="51" hidden="false" customHeight="true" outlineLevel="0" collapsed="false">
      <c r="A7" s="6" t="s">
        <v>1</v>
      </c>
      <c r="B7" s="13" t="s">
        <v>7</v>
      </c>
      <c r="C7" s="13" t="s">
        <v>8</v>
      </c>
      <c r="D7" s="13" t="s">
        <v>9</v>
      </c>
      <c r="E7" s="14" t="s">
        <v>10</v>
      </c>
      <c r="F7" s="5"/>
      <c r="G7" s="5"/>
      <c r="H7" s="5"/>
    </row>
    <row r="8" customFormat="false" ht="15.75" hidden="false" customHeight="false" outlineLevel="0" collapsed="false">
      <c r="A8" s="9" t="s">
        <v>37</v>
      </c>
      <c r="B8" s="15" t="n">
        <v>919</v>
      </c>
      <c r="C8" s="16" t="n">
        <f aca="false">(B18-15)*D18/261</f>
        <v>18.6907709616858</v>
      </c>
      <c r="D8" s="17" t="n">
        <f aca="false">B8*C8</f>
        <v>17176.8185137893</v>
      </c>
      <c r="E8" s="18" t="n">
        <f aca="false">D8*E18*1000</f>
        <v>48476760745.9864</v>
      </c>
      <c r="F8" s="5"/>
      <c r="G8" s="5"/>
      <c r="H8" s="5"/>
    </row>
    <row r="9" customFormat="false" ht="15" hidden="false" customHeight="false" outlineLevel="0" collapsed="false">
      <c r="A9" s="19"/>
      <c r="B9" s="19"/>
      <c r="C9" s="19"/>
      <c r="D9" s="19"/>
      <c r="E9" s="19"/>
      <c r="F9" s="5"/>
      <c r="G9" s="5"/>
      <c r="H9" s="5"/>
    </row>
    <row r="10" customFormat="false" ht="15.75" hidden="false" customHeight="false" outlineLevel="0" collapsed="false">
      <c r="A10" s="5"/>
      <c r="B10" s="5"/>
      <c r="C10" s="5"/>
      <c r="D10" s="5"/>
      <c r="E10" s="5"/>
      <c r="F10" s="5"/>
      <c r="G10" s="5"/>
      <c r="H10" s="5"/>
    </row>
    <row r="11" customFormat="false" ht="15.75" hidden="false" customHeight="false" outlineLevel="0" collapsed="false">
      <c r="A11" s="20" t="s">
        <v>11</v>
      </c>
      <c r="B11" s="20"/>
      <c r="C11" s="20"/>
      <c r="D11" s="20"/>
      <c r="E11" s="20"/>
      <c r="F11" s="20"/>
      <c r="G11" s="20"/>
      <c r="H11" s="20"/>
    </row>
    <row r="12" customFormat="false" ht="60" hidden="false" customHeight="true" outlineLevel="0" collapsed="false">
      <c r="A12" s="21" t="s">
        <v>1</v>
      </c>
      <c r="B12" s="13" t="s">
        <v>12</v>
      </c>
      <c r="C12" s="13" t="s">
        <v>13</v>
      </c>
      <c r="D12" s="13" t="s">
        <v>14</v>
      </c>
      <c r="E12" s="13" t="s">
        <v>15</v>
      </c>
      <c r="F12" s="13" t="s">
        <v>16</v>
      </c>
      <c r="G12" s="22" t="s">
        <v>17</v>
      </c>
      <c r="H12" s="14" t="s">
        <v>18</v>
      </c>
    </row>
    <row r="13" customFormat="false" ht="15.75" hidden="false" customHeight="false" outlineLevel="0" collapsed="false">
      <c r="A13" s="9" t="s">
        <v>37</v>
      </c>
      <c r="B13" s="23" t="n">
        <v>0</v>
      </c>
      <c r="C13" s="23" t="n">
        <f aca="false">0.667*0.35*(C18-109.5)</f>
        <v>91.567564235</v>
      </c>
      <c r="D13" s="23" t="n">
        <f aca="false">0.667*(0.45*(C18-146)+12.78)</f>
        <v>115.298510445</v>
      </c>
      <c r="E13" s="23" t="n">
        <f aca="false">0.667*(0.3*(C18-182.5)+29.2)</f>
        <v>83.35558363</v>
      </c>
      <c r="F13" s="23" t="n">
        <f aca="false">E13</f>
        <v>83.35558363</v>
      </c>
      <c r="G13" s="24" t="n">
        <f aca="false">F13*F18*1000</f>
        <v>1129189417.11484</v>
      </c>
      <c r="H13" s="18" t="n">
        <f aca="false">G13*D18</f>
        <v>102520236369.274</v>
      </c>
    </row>
    <row r="14" customFormat="false" ht="15" hidden="false" customHeight="false" outlineLevel="0" collapsed="false">
      <c r="A14" s="5"/>
      <c r="B14" s="5"/>
      <c r="C14" s="5"/>
      <c r="D14" s="5"/>
      <c r="E14" s="5"/>
      <c r="F14" s="5"/>
      <c r="G14" s="5"/>
      <c r="H14" s="5"/>
    </row>
    <row r="15" customFormat="false" ht="15.75" hidden="false" customHeight="false" outlineLevel="0" collapsed="false">
      <c r="A15" s="5"/>
      <c r="B15" s="5"/>
      <c r="C15" s="5"/>
      <c r="D15" s="5"/>
      <c r="E15" s="5"/>
      <c r="F15" s="5"/>
      <c r="G15" s="5"/>
      <c r="H15" s="5"/>
    </row>
    <row r="16" customFormat="false" ht="16.5" hidden="false" customHeight="false" outlineLevel="0" collapsed="false">
      <c r="A16" s="25" t="s">
        <v>19</v>
      </c>
      <c r="B16" s="25"/>
      <c r="C16" s="25"/>
      <c r="D16" s="25"/>
      <c r="E16" s="25"/>
      <c r="F16" s="25"/>
      <c r="G16" s="26"/>
      <c r="H16" s="5"/>
    </row>
    <row r="17" customFormat="false" ht="54" hidden="false" customHeight="true" outlineLevel="0" collapsed="false">
      <c r="A17" s="27" t="s">
        <v>1</v>
      </c>
      <c r="B17" s="13" t="s">
        <v>20</v>
      </c>
      <c r="C17" s="13" t="s">
        <v>21</v>
      </c>
      <c r="D17" s="13" t="s">
        <v>22</v>
      </c>
      <c r="E17" s="13" t="s">
        <v>38</v>
      </c>
      <c r="F17" s="13" t="s">
        <v>39</v>
      </c>
      <c r="G17" s="28"/>
      <c r="H17" s="28"/>
    </row>
    <row r="18" customFormat="false" ht="21" hidden="false" customHeight="true" outlineLevel="0" collapsed="false">
      <c r="A18" s="9" t="s">
        <v>37</v>
      </c>
      <c r="B18" s="29" t="n">
        <v>68.731</v>
      </c>
      <c r="C18" s="29" t="n">
        <f aca="false">B18*7.3</f>
        <v>501.7363</v>
      </c>
      <c r="D18" s="29" t="n">
        <v>90.791</v>
      </c>
      <c r="E18" s="29" t="n">
        <v>2822.22</v>
      </c>
      <c r="F18" s="30" t="n">
        <v>13546.656</v>
      </c>
      <c r="G18" s="31"/>
      <c r="H18" s="19"/>
    </row>
  </sheetData>
  <mergeCells count="4">
    <mergeCell ref="A1:D1"/>
    <mergeCell ref="A6:E6"/>
    <mergeCell ref="A11:H11"/>
    <mergeCell ref="A16:F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2016-01-29T09:40:49Z</dcterms:created>
  <dc:creator>Елена Багаутдинова</dc:creator>
  <dc:description/>
  <dc:language>ru-RU</dc:language>
  <cp:lastModifiedBy/>
  <cp:lastPrinted>2016-06-14T08:18:47Z</cp:lastPrinted>
  <dcterms:modified xsi:type="dcterms:W3CDTF">2024-11-13T11:48:53Z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