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 СВОД" sheetId="1" state="visible" r:id="rId1"/>
    <sheet name="Экскурсии" sheetId="2" state="visible" r:id="rId2"/>
    <sheet name="Гостиница" sheetId="3" state="visible" r:id="rId3"/>
    <sheet name="Развлечения" sheetId="4" state="visible" r:id="rId4"/>
    <sheet name="Общепит" sheetId="5" state="visible" r:id="rId5"/>
    <sheet name="Шопинг" sheetId="6" state="visible" r:id="rId6"/>
  </sheets>
  <definedNames>
    <definedName name="OLE_LINK1" localSheetId="1">'Экскурсии'!$B$12</definedName>
    <definedName name="_xlnm.Print_Area" localSheetId="1">'Экскурсии'!$A$1:$BC$147</definedName>
    <definedName name="_xlnm.Print_Area" localSheetId="2">'Гостиница'!$A$1:$BD$144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<sst xmlns="http://schemas.openxmlformats.org/spreadsheetml/2006/main" count="182" uniqueCount="182">
  <si>
    <t xml:space="preserve">Модель "Прогноз объема налоговых поступлений в бюджет от туризма"</t>
  </si>
  <si>
    <t xml:space="preserve">Объем налоговых поступлений в бюджеты разных уровней от расходов среднестатистического туриста в течение одного дня пребывания в Казани </t>
  </si>
  <si>
    <t xml:space="preserve">Статья расходов туриста</t>
  </si>
  <si>
    <t xml:space="preserve">Сумма расходов туриста, руб.</t>
  </si>
  <si>
    <t xml:space="preserve">Налоговые поступления в бюджет, руб.</t>
  </si>
  <si>
    <t>Моделирование</t>
  </si>
  <si>
    <t xml:space="preserve">Расходы на проживание в коллективных средствах размещения</t>
  </si>
  <si>
    <t xml:space="preserve">Период, год</t>
  </si>
  <si>
    <t>Задайте:</t>
  </si>
  <si>
    <t xml:space="preserve">Количество туристов, посетивших город Казань, тыс.чел.</t>
  </si>
  <si>
    <t>Тогда:</t>
  </si>
  <si>
    <t xml:space="preserve">Объем  налоговых поступлений в бюджет, млн. рублей</t>
  </si>
  <si>
    <t xml:space="preserve">Расходы на питание</t>
  </si>
  <si>
    <t xml:space="preserve">Расходы на шопинг</t>
  </si>
  <si>
    <t xml:space="preserve">Расходы на развлечения</t>
  </si>
  <si>
    <t xml:space="preserve">Расходы на экскурсии</t>
  </si>
  <si>
    <t xml:space="preserve">Расходы туриста итого:</t>
  </si>
  <si>
    <t xml:space="preserve">Количество туристов, посетивших город Казань, тыс.человек</t>
  </si>
  <si>
    <t xml:space="preserve">Налоговые поступления в бюджет </t>
  </si>
  <si>
    <t xml:space="preserve">Структура расходов гостя на экскурсионные услуги</t>
  </si>
  <si>
    <t xml:space="preserve">ОБОЗНАЧЕНИЯ и СООТНОШЕНИЯ</t>
  </si>
  <si>
    <t xml:space="preserve">Услуга (А) = Заработная плата +НДФЛ+Стр взносы+НДС(затрат гостя)+Прибыль + Промпотр  </t>
  </si>
  <si>
    <t xml:space="preserve">Промпотр = Коммунальные услуги  + Аренда помещения + Прочее </t>
  </si>
  <si>
    <t xml:space="preserve">Прибыль(П)=Выручка-ОТ-Страх взносы-Промпотребление</t>
  </si>
  <si>
    <t xml:space="preserve">Оплата труда (ОТ) = Заработная плата +НДФЛ </t>
  </si>
  <si>
    <t xml:space="preserve">Налоговые поступления=НДФЛ+НДС+Налог на прибыль+Налог на землю+Налог на имущество</t>
  </si>
  <si>
    <t xml:space="preserve">СТРУКТУРА ЗАТРАТ ПРЕДПРИЯТИЯ, ОКАЗЫВАЮЩЕГО ЭКСКУРСИОННЫЕ УСЛУГИ</t>
  </si>
  <si>
    <t xml:space="preserve">Статьи затрат</t>
  </si>
  <si>
    <t>Выручка</t>
  </si>
  <si>
    <t xml:space="preserve">Добавленная стоимость (ДС) </t>
  </si>
  <si>
    <t xml:space="preserve">Промежуточное потребление</t>
  </si>
  <si>
    <t xml:space="preserve">Доли затрат в структуре выручки</t>
  </si>
  <si>
    <t xml:space="preserve">42,85%, в т.ч.:</t>
  </si>
  <si>
    <t xml:space="preserve">57,15 %, в т.ч.:</t>
  </si>
  <si>
    <t>ФОТ</t>
  </si>
  <si>
    <t xml:space="preserve">Страховые взносы</t>
  </si>
  <si>
    <t>Аморти-зация</t>
  </si>
  <si>
    <t>Налоги</t>
  </si>
  <si>
    <t>Прибыль</t>
  </si>
  <si>
    <t xml:space="preserve">Коммунальные услуги</t>
  </si>
  <si>
    <t xml:space="preserve">Аренда помещения</t>
  </si>
  <si>
    <t>Прочее</t>
  </si>
  <si>
    <t xml:space="preserve">53,14 %, в т.ч.:</t>
  </si>
  <si>
    <t xml:space="preserve">2,57 %, в т.ч.:</t>
  </si>
  <si>
    <t xml:space="preserve">Заработная плата</t>
  </si>
  <si>
    <t xml:space="preserve">НДФЛ (13% от ФОТ)</t>
  </si>
  <si>
    <t xml:space="preserve">НДС (20 % от ДС)</t>
  </si>
  <si>
    <t xml:space="preserve">Налог на прибыль (20% от Прибыли)</t>
  </si>
  <si>
    <t xml:space="preserve">НАЛОГИ (ставки)</t>
  </si>
  <si>
    <t>НДФЛ</t>
  </si>
  <si>
    <t xml:space="preserve">от ОТ</t>
  </si>
  <si>
    <t xml:space="preserve">Страх взносы</t>
  </si>
  <si>
    <t xml:space="preserve">во внебюджетные фонды</t>
  </si>
  <si>
    <t xml:space="preserve">Налог на прибыль</t>
  </si>
  <si>
    <t>НДС</t>
  </si>
  <si>
    <t xml:space="preserve">Доли по составляющим основного платежа</t>
  </si>
  <si>
    <t>ОТ</t>
  </si>
  <si>
    <t xml:space="preserve">от А</t>
  </si>
  <si>
    <t xml:space="preserve">от Промпотр</t>
  </si>
  <si>
    <t xml:space="preserve">Доли по составляющим расходов в заработной плате</t>
  </si>
  <si>
    <t xml:space="preserve">Доли заработной платы в разных видах услуг</t>
  </si>
  <si>
    <t>Питание</t>
  </si>
  <si>
    <t xml:space="preserve">от заработной платы</t>
  </si>
  <si>
    <t>ЖКХ</t>
  </si>
  <si>
    <t>Непроды</t>
  </si>
  <si>
    <t xml:space="preserve">Накопления, отдых, лечение</t>
  </si>
  <si>
    <t xml:space="preserve">Стоимость экскурсионных услуг=</t>
  </si>
  <si>
    <t xml:space="preserve">с НДС</t>
  </si>
  <si>
    <t xml:space="preserve">РАСЧЕТНЫЕ ФОРМУЛЫ</t>
  </si>
  <si>
    <t xml:space="preserve">ОТ =</t>
  </si>
  <si>
    <t xml:space="preserve"> =</t>
  </si>
  <si>
    <t xml:space="preserve">А х Долю ОТ</t>
  </si>
  <si>
    <t xml:space="preserve">НДФЛ =</t>
  </si>
  <si>
    <t xml:space="preserve">ОТ х ставку НДФЛ</t>
  </si>
  <si>
    <t xml:space="preserve">Страх взносы = </t>
  </si>
  <si>
    <t xml:space="preserve"> = </t>
  </si>
  <si>
    <t xml:space="preserve">ОТ х ставку Страх взн</t>
  </si>
  <si>
    <t>Прибыль=</t>
  </si>
  <si>
    <t xml:space="preserve">Налог на прибыль=</t>
  </si>
  <si>
    <t>=</t>
  </si>
  <si>
    <t xml:space="preserve">20 % от Прибыли, из них 2% - Федеральный бюджет, 18% - Региональный бюджет </t>
  </si>
  <si>
    <t xml:space="preserve">Заработная плата =</t>
  </si>
  <si>
    <t xml:space="preserve">ОТ -НДФЛ</t>
  </si>
  <si>
    <t>ДС=</t>
  </si>
  <si>
    <t xml:space="preserve">Заработная плата+НДФЛ+ Страх взносы+Прибыль </t>
  </si>
  <si>
    <t xml:space="preserve">НДС(затрат гостя ) = </t>
  </si>
  <si>
    <t xml:space="preserve">НДС(ставка) х ДС</t>
  </si>
  <si>
    <t xml:space="preserve">Промпотр =</t>
  </si>
  <si>
    <t xml:space="preserve">Выручка-ОТ-Страх взносы-НДС (затрат гостя) -Прибыль</t>
  </si>
  <si>
    <t xml:space="preserve">без НДС</t>
  </si>
  <si>
    <t xml:space="preserve">Первый уровень итераций</t>
  </si>
  <si>
    <t xml:space="preserve">Декомпозиция по составляющим </t>
  </si>
  <si>
    <t xml:space="preserve">Поступления в бюджет</t>
  </si>
  <si>
    <t>РУБЛИ</t>
  </si>
  <si>
    <t xml:space="preserve">НДС </t>
  </si>
  <si>
    <t xml:space="preserve">Страх. взносы</t>
  </si>
  <si>
    <t>Наименование</t>
  </si>
  <si>
    <t>Услуги</t>
  </si>
  <si>
    <t xml:space="preserve"> ОТ </t>
  </si>
  <si>
    <t>0.</t>
  </si>
  <si>
    <t xml:space="preserve">Расходы гостя</t>
  </si>
  <si>
    <t xml:space="preserve">Второй уровень итераций</t>
  </si>
  <si>
    <t xml:space="preserve">Заработная плата в доле "Коммунальные услуги" промпотребления</t>
  </si>
  <si>
    <t xml:space="preserve">Заработная плата в доле "Аренды помещения" промпотребления</t>
  </si>
  <si>
    <t xml:space="preserve">Заработная плата в доле "Прочее" промпотребления</t>
  </si>
  <si>
    <t>1.1.</t>
  </si>
  <si>
    <t xml:space="preserve">Первая итерация</t>
  </si>
  <si>
    <t xml:space="preserve">Питание </t>
  </si>
  <si>
    <t xml:space="preserve">Непроды, медикаменты, транспорт, связь </t>
  </si>
  <si>
    <t xml:space="preserve">Накопления на образование, отдых и лечение </t>
  </si>
  <si>
    <t xml:space="preserve">Вторая итерация</t>
  </si>
  <si>
    <t>1.2.</t>
  </si>
  <si>
    <t xml:space="preserve">Непроды, медикаменты, транспорт, связь</t>
  </si>
  <si>
    <t xml:space="preserve">Накопления на образование, отдых и лечение</t>
  </si>
  <si>
    <t>1.3.</t>
  </si>
  <si>
    <t xml:space="preserve">Третья итерация</t>
  </si>
  <si>
    <t>1.4.</t>
  </si>
  <si>
    <t xml:space="preserve">Четвертая итерация</t>
  </si>
  <si>
    <t>2.1.</t>
  </si>
  <si>
    <t>3.1.</t>
  </si>
  <si>
    <t>4.1.</t>
  </si>
  <si>
    <t xml:space="preserve">ИТОГО в БЮДЖЕТ:</t>
  </si>
  <si>
    <t xml:space="preserve">Первый уровень итераций, суммарные поступления в бюджет</t>
  </si>
  <si>
    <t xml:space="preserve">Поступления от собственной деятельности</t>
  </si>
  <si>
    <t xml:space="preserve">Поступления от деятельности контрагентов (промежуточное потребление)</t>
  </si>
  <si>
    <t>Итого</t>
  </si>
  <si>
    <t xml:space="preserve">Второй уровень итераций, суммарные поступления в бюджет</t>
  </si>
  <si>
    <t xml:space="preserve">Поступления с  итераций</t>
  </si>
  <si>
    <t xml:space="preserve"> </t>
  </si>
  <si>
    <t>ВСЕГО</t>
  </si>
  <si>
    <t xml:space="preserve">Структура расходов гостя на проживание в коллективных средствах размещения</t>
  </si>
  <si>
    <t xml:space="preserve">Промпотр = Коммунальные услуги  + Аренда мягкого инвентаря + Продукты питания + Прочее </t>
  </si>
  <si>
    <t xml:space="preserve">СТРУКТУРА ЗАТРАТ ПРЕДПРИЯТИЯ-СРЕДСТВА КОЛЛЕКТИВНОГО РАЗМЕЩЕНИЯ</t>
  </si>
  <si>
    <t xml:space="preserve">34,7 %, в т.ч.:</t>
  </si>
  <si>
    <t xml:space="preserve">65,3 %, в т.ч.:</t>
  </si>
  <si>
    <t>Амортизация</t>
  </si>
  <si>
    <t xml:space="preserve">Аренда инвентаря</t>
  </si>
  <si>
    <t xml:space="preserve">Продукты питания</t>
  </si>
  <si>
    <t xml:space="preserve">48,82 %, в т.ч.:</t>
  </si>
  <si>
    <t xml:space="preserve">3,12  %, в т.ч.:</t>
  </si>
  <si>
    <t xml:space="preserve">Контрольное число =</t>
  </si>
  <si>
    <t xml:space="preserve">Накопления,отдых, лечение</t>
  </si>
  <si>
    <t xml:space="preserve">Контрольное число</t>
  </si>
  <si>
    <t xml:space="preserve">Стоимость услуги =</t>
  </si>
  <si>
    <t xml:space="preserve">Выручка(без НДС)-ОТ-Страх взносы - Промпотребление(без НДС)</t>
  </si>
  <si>
    <t xml:space="preserve">Сумма прибыли на ставку налога</t>
  </si>
  <si>
    <t xml:space="preserve">ОТ - НДФЛ</t>
  </si>
  <si>
    <r>
      <t xml:space="preserve">Аренда мягкого инвентаря</t>
    </r>
    <r>
      <rPr>
        <b/>
        <sz val="10"/>
        <color indexed="2"/>
        <rFont val="Times New Roman"/>
      </rPr>
      <t xml:space="preserve"> </t>
    </r>
  </si>
  <si>
    <t xml:space="preserve">Продукты питания </t>
  </si>
  <si>
    <t xml:space="preserve">Прочее </t>
  </si>
  <si>
    <t xml:space="preserve">Заработная плата в доле "Аренда мягкого инвентаря" промпотребления</t>
  </si>
  <si>
    <t xml:space="preserve">Заработная плата в доле "Продукты питания" промпотребления</t>
  </si>
  <si>
    <t xml:space="preserve">Поступления в бюджет:</t>
  </si>
  <si>
    <t>Итого:</t>
  </si>
  <si>
    <t xml:space="preserve">Структура расходов гостя на развлечения</t>
  </si>
  <si>
    <t xml:space="preserve">Промпотр = Продукты питания +  Аренда помещения + Коммунальные услуги + Аренда оборудования</t>
  </si>
  <si>
    <t xml:space="preserve">Налоговые поступления в бюджет=НДФЛ+Налог на прибыль+Налог на землю+Налог на имущество</t>
  </si>
  <si>
    <t xml:space="preserve">42,72%, в т.ч.:</t>
  </si>
  <si>
    <t xml:space="preserve">57,28 %, в т.ч.:</t>
  </si>
  <si>
    <t xml:space="preserve">53,04 %, в т.ч.:</t>
  </si>
  <si>
    <t xml:space="preserve">2.60 %, в т.ч.:</t>
  </si>
  <si>
    <t xml:space="preserve">Аренда оборудования</t>
  </si>
  <si>
    <t xml:space="preserve">Доли по составляющим оплаты труда</t>
  </si>
  <si>
    <t xml:space="preserve">Стоимость развлекательных услуг</t>
  </si>
  <si>
    <t xml:space="preserve">Выручка-ОТ-Страх взносы-НДС (затрат гостя) - Промпотребление (в данной модели прогнозируемая величина)</t>
  </si>
  <si>
    <t xml:space="preserve">0,2 от Прибыли, из них 2% - федеральный бюджет, 18% - региональный бюджет </t>
  </si>
  <si>
    <r>
      <t xml:space="preserve">Заработная плата+ НДФЛ</t>
    </r>
    <r>
      <rPr>
        <b/>
        <i/>
        <sz val="11"/>
        <rFont val="Calibri"/>
        <scheme val="minor"/>
      </rPr>
      <t xml:space="preserve">+Страх взносы+Прибыль </t>
    </r>
  </si>
  <si>
    <t xml:space="preserve">Нулевой уровень</t>
  </si>
  <si>
    <t xml:space="preserve">Заработная плата в доле "Аренда помещения" промпотребления</t>
  </si>
  <si>
    <t xml:space="preserve">Заработная плата в доле "Аренда оборудования" промпотребления</t>
  </si>
  <si>
    <t xml:space="preserve">Поступления с итераций</t>
  </si>
  <si>
    <t>ВСЕГО:</t>
  </si>
  <si>
    <t xml:space="preserve">Структура расходов гостя на услуги общественного питания</t>
  </si>
  <si>
    <t xml:space="preserve"> 34,7%, в т.ч.:</t>
  </si>
  <si>
    <t xml:space="preserve">3,12 %, в т.ч.:</t>
  </si>
  <si>
    <t xml:space="preserve">Стоимость услуг общепита</t>
  </si>
  <si>
    <t xml:space="preserve">Структура расходов гостя на шопинг</t>
  </si>
  <si>
    <t xml:space="preserve"> 63,36%, в т.ч.:</t>
  </si>
  <si>
    <t xml:space="preserve">36,64 %, в т.ч.:</t>
  </si>
  <si>
    <t xml:space="preserve">33,45 %, в т.ч.:</t>
  </si>
  <si>
    <t xml:space="preserve">1,50 %, в т.ч.:</t>
  </si>
  <si>
    <t xml:space="preserve">Стоимость услуг торговых услуг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</si>
</sst>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47">
    <font>
      <sz val="11.000000"/>
      <color theme="1"/>
      <name val="Calibri"/>
      <scheme val="minor"/>
    </font>
    <font>
      <sz val="13.000000"/>
      <color theme="1"/>
      <name val="Times New Roman"/>
    </font>
    <font>
      <b/>
      <sz val="16.000000"/>
      <color theme="1"/>
      <name val="Times New Roman"/>
    </font>
    <font>
      <b/>
      <sz val="14.000000"/>
      <color theme="1"/>
      <name val="Times New Roman"/>
    </font>
    <font>
      <b/>
      <sz val="13.000000"/>
      <color theme="1"/>
      <name val="Times New Roman"/>
    </font>
    <font>
      <b/>
      <sz val="11.000000"/>
      <color theme="1"/>
      <name val="Calibri"/>
      <scheme val="minor"/>
    </font>
    <font>
      <b/>
      <sz val="12.000000"/>
      <color theme="1"/>
      <name val="Calibri"/>
      <scheme val="minor"/>
    </font>
    <font>
      <b/>
      <sz val="15.000000"/>
      <color theme="1"/>
      <name val="Calibri"/>
      <scheme val="minor"/>
    </font>
    <font>
      <b/>
      <i/>
      <sz val="12.000000"/>
      <color theme="1"/>
      <name val="Calibri"/>
      <scheme val="minor"/>
    </font>
    <font>
      <b/>
      <i/>
      <sz val="11.000000"/>
      <color theme="1"/>
      <name val="Calibri"/>
      <scheme val="minor"/>
    </font>
    <font>
      <b/>
      <i/>
      <sz val="11.000000"/>
      <color indexed="2"/>
      <name val="Calibri"/>
      <scheme val="minor"/>
    </font>
    <font>
      <sz val="11.000000"/>
      <color theme="1"/>
      <name val="Times New Roman"/>
    </font>
    <font>
      <b/>
      <i/>
      <sz val="9.000000"/>
      <color theme="1"/>
      <name val="Times New Roman"/>
    </font>
    <font>
      <b/>
      <i/>
      <sz val="11.000000"/>
      <color theme="1"/>
      <name val="Calibri"/>
    </font>
    <font>
      <b/>
      <i/>
      <sz val="10.000000"/>
      <color theme="1"/>
      <name val="Calibri"/>
    </font>
    <font>
      <sz val="10.000000"/>
      <color theme="1"/>
      <name val="Calibri"/>
      <scheme val="minor"/>
    </font>
    <font>
      <b/>
      <i/>
      <sz val="11.000000"/>
      <name val="Calibri"/>
      <scheme val="minor"/>
    </font>
    <font>
      <i/>
      <sz val="10.000000"/>
      <color theme="1"/>
      <name val="Calibri"/>
      <scheme val="minor"/>
    </font>
    <font>
      <b/>
      <i/>
      <sz val="14.000000"/>
      <color theme="1"/>
      <name val="Calibri"/>
      <scheme val="minor"/>
    </font>
    <font>
      <b/>
      <sz val="10.000000"/>
      <color theme="1"/>
      <name val="Calibri"/>
      <scheme val="minor"/>
    </font>
    <font>
      <b/>
      <sz val="9.000000"/>
      <color theme="1"/>
      <name val="Calibri"/>
      <scheme val="minor"/>
    </font>
    <font>
      <sz val="11.000000"/>
      <name val="Calibri"/>
      <scheme val="minor"/>
    </font>
    <font>
      <b/>
      <sz val="10.000000"/>
      <name val="Calibri"/>
      <scheme val="minor"/>
    </font>
    <font>
      <i/>
      <sz val="11.000000"/>
      <color theme="1"/>
      <name val="Calibri"/>
      <scheme val="minor"/>
    </font>
    <font>
      <sz val="12.000000"/>
      <color theme="1"/>
      <name val="Calibri"/>
      <scheme val="minor"/>
    </font>
    <font>
      <b/>
      <sz val="12.000000"/>
      <name val="Calibri"/>
      <scheme val="minor"/>
    </font>
    <font>
      <b/>
      <sz val="14.000000"/>
      <color indexed="2"/>
      <name val="Calibri"/>
      <scheme val="minor"/>
    </font>
    <font>
      <b/>
      <i/>
      <sz val="11.000000"/>
      <name val="Calibri"/>
    </font>
    <font>
      <b/>
      <sz val="10.000000"/>
      <color theme="1"/>
      <name val="Times New Roman"/>
    </font>
    <font>
      <b/>
      <sz val="9.000000"/>
      <color theme="1"/>
      <name val="Times New Roman"/>
    </font>
    <font>
      <b/>
      <sz val="11.000000"/>
      <color theme="1"/>
      <name val="Times New Roman"/>
    </font>
    <font>
      <sz val="10.000000"/>
      <color theme="1"/>
      <name val="Times New Roman"/>
    </font>
    <font>
      <b/>
      <i/>
      <sz val="11.000000"/>
      <color indexed="2"/>
      <name val="Times New Roman"/>
    </font>
    <font>
      <b/>
      <sz val="10.000000"/>
      <name val="Times New Roman"/>
    </font>
    <font>
      <i/>
      <sz val="11.000000"/>
      <color theme="1"/>
      <name val="Times New Roman"/>
    </font>
    <font>
      <b/>
      <i/>
      <sz val="11.000000"/>
      <color theme="1"/>
      <name val="Times New Roman"/>
    </font>
    <font>
      <b/>
      <i/>
      <sz val="14.000000"/>
      <color theme="1"/>
      <name val="Times New Roman"/>
    </font>
    <font>
      <sz val="14.000000"/>
      <color theme="1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b/>
      <sz val="14.000000"/>
      <color theme="1"/>
      <name val="Calibri"/>
      <scheme val="minor"/>
    </font>
    <font>
      <b/>
      <i/>
      <sz val="13.000000"/>
      <color theme="1"/>
      <name val="Calibri"/>
      <scheme val="minor"/>
    </font>
    <font>
      <b/>
      <sz val="13.000000"/>
      <color theme="1"/>
      <name val="Calibri"/>
      <scheme val="minor"/>
    </font>
    <font>
      <b/>
      <i/>
      <sz val="12.000000"/>
      <name val="Calibri"/>
      <scheme val="minor"/>
    </font>
    <font>
      <sz val="10.000000"/>
      <name val="Calibri"/>
      <scheme val="minor"/>
    </font>
    <font>
      <b/>
      <sz val="10.000000"/>
      <color indexed="2"/>
      <name val="Calibri"/>
      <scheme val="minor"/>
    </font>
    <font>
      <b/>
      <i/>
      <sz val="9.00000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</patternFill>
    </fill>
    <fill>
      <patternFill patternType="solid">
        <fgColor theme="9" tint="0.59999389629810485"/>
      </patternFill>
    </fill>
    <fill>
      <patternFill patternType="solid">
        <fgColor theme="5" tint="0.59999389629810485"/>
      </patternFill>
    </fill>
    <fill>
      <patternFill patternType="solid">
        <fgColor theme="0"/>
      </patternFill>
    </fill>
    <fill>
      <patternFill patternType="solid">
        <fgColor theme="8" tint="0.59999389629810485"/>
      </patternFill>
    </fill>
    <fill>
      <patternFill patternType="solid">
        <fgColor indexed="5"/>
      </patternFill>
    </fill>
    <fill>
      <patternFill patternType="solid">
        <fgColor theme="5" tint="0.79998168889431442"/>
      </patternFill>
    </fill>
    <fill>
      <patternFill patternType="solid">
        <fgColor theme="9" tint="0.79998168889431442"/>
      </patternFill>
    </fill>
    <fill>
      <patternFill patternType="solid">
        <fgColor theme="5" tint="0.39997558519241921"/>
      </patternFill>
    </fill>
  </fills>
  <borders count="6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891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 wrapText="1"/>
    </xf>
    <xf fontId="1" fillId="0" borderId="0" numFmtId="0" xfId="0" applyFont="1" applyAlignment="1">
      <alignment wrapText="1"/>
    </xf>
    <xf fontId="1" fillId="0" borderId="1" numFmtId="0" xfId="0" applyFont="1" applyBorder="1" applyAlignment="1">
      <alignment horizontal="center" vertical="top"/>
    </xf>
    <xf fontId="1" fillId="0" borderId="1" numFmtId="0" xfId="0" applyFont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center"/>
    </xf>
    <xf fontId="4" fillId="2" borderId="2" numFmtId="0" xfId="0" applyFont="1" applyFill="1" applyBorder="1" applyAlignment="1">
      <alignment horizontal="center" vertical="center"/>
    </xf>
    <xf fontId="1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vertical="top" wrapText="1"/>
    </xf>
    <xf fontId="1" fillId="0" borderId="1" numFmtId="1" xfId="0" applyNumberFormat="1" applyFont="1" applyBorder="1" applyAlignment="1">
      <alignment horizontal="center" vertical="center"/>
    </xf>
    <xf fontId="1" fillId="0" borderId="1" numFmtId="3" xfId="0" applyNumberFormat="1" applyFont="1" applyBorder="1" applyAlignment="1">
      <alignment horizontal="center" vertical="center"/>
    </xf>
    <xf fontId="4" fillId="0" borderId="3" numFmtId="0" xfId="0" applyFont="1" applyBorder="1" applyAlignment="1">
      <alignment vertical="center"/>
    </xf>
    <xf fontId="4" fillId="2" borderId="2" numFmtId="2" xfId="0" applyNumberFormat="1" applyFont="1" applyFill="1" applyBorder="1" applyAlignment="1">
      <alignment horizontal="center" vertical="center"/>
    </xf>
    <xf fontId="4" fillId="0" borderId="4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3" borderId="2" numFmtId="2" xfId="0" applyNumberFormat="1" applyFont="1" applyFill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vertical="top"/>
    </xf>
    <xf fontId="4" fillId="0" borderId="3" numFmtId="0" xfId="0" applyFont="1" applyBorder="1" applyAlignment="1">
      <alignment horizontal="center" vertical="center"/>
    </xf>
    <xf fontId="4" fillId="2" borderId="5" numFmtId="2" xfId="0" applyNumberFormat="1" applyFont="1" applyFill="1" applyBorder="1" applyAlignment="1">
      <alignment horizontal="center" vertical="center"/>
    </xf>
    <xf fontId="4" fillId="2" borderId="4" numFmtId="0" xfId="0" applyFont="1" applyFill="1" applyBorder="1" applyAlignment="1">
      <alignment horizontal="center" vertical="center"/>
    </xf>
    <xf fontId="4" fillId="2" borderId="3" numFmtId="0" xfId="0" applyFont="1" applyFill="1" applyBorder="1" applyAlignment="1">
      <alignment horizontal="center" vertical="center"/>
    </xf>
    <xf fontId="4" fillId="3" borderId="5" numFmtId="2" xfId="0" applyNumberFormat="1" applyFont="1" applyFill="1" applyBorder="1" applyAlignment="1">
      <alignment horizontal="center" vertical="center"/>
    </xf>
    <xf fontId="4" fillId="3" borderId="4" numFmtId="1" xfId="0" applyNumberFormat="1" applyFont="1" applyFill="1" applyBorder="1" applyAlignment="1">
      <alignment horizontal="center" vertical="center"/>
    </xf>
    <xf fontId="4" fillId="3" borderId="1" numFmtId="1" xfId="0" applyNumberFormat="1" applyFont="1" applyFill="1" applyBorder="1" applyAlignment="1">
      <alignment horizontal="center" vertical="center"/>
    </xf>
    <xf fontId="4" fillId="0" borderId="1" numFmtId="0" xfId="0" applyFont="1" applyBorder="1" applyAlignment="1">
      <alignment horizontal="center" vertical="center"/>
    </xf>
    <xf fontId="4" fillId="2" borderId="6" numFmtId="2" xfId="0" applyNumberFormat="1" applyFont="1" applyFill="1" applyBorder="1" applyAlignment="1">
      <alignment horizontal="center" vertical="center"/>
    </xf>
    <xf fontId="4" fillId="3" borderId="6" numFmtId="2" xfId="0" applyNumberFormat="1" applyFont="1" applyFill="1" applyBorder="1" applyAlignment="1">
      <alignment horizontal="center" vertical="center"/>
    </xf>
    <xf fontId="1" fillId="0" borderId="3" numFmtId="1" xfId="0" applyNumberFormat="1" applyFont="1" applyBorder="1" applyAlignment="1">
      <alignment horizontal="center" vertical="center"/>
    </xf>
    <xf fontId="1" fillId="4" borderId="1" numFmtId="3" xfId="0" applyNumberFormat="1" applyFont="1" applyFill="1" applyBorder="1" applyAlignment="1">
      <alignment horizontal="center" vertical="top"/>
    </xf>
    <xf fontId="1" fillId="0" borderId="3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4" fillId="0" borderId="1" numFmtId="4" xfId="0" applyNumberFormat="1" applyFont="1" applyBorder="1" applyAlignment="1">
      <alignment horizontal="center" vertical="top"/>
    </xf>
    <xf fontId="0" fillId="5" borderId="0" numFmtId="0" xfId="0" applyFill="1"/>
    <xf fontId="5" fillId="0" borderId="0" numFmtId="0" xfId="0" applyFont="1"/>
    <xf fontId="6" fillId="0" borderId="0" numFmtId="0" xfId="0" applyFont="1"/>
    <xf fontId="7" fillId="0" borderId="0" numFmtId="0" xfId="0" applyFont="1" applyAlignment="1">
      <alignment horizontal="center"/>
    </xf>
    <xf fontId="8" fillId="0" borderId="0" numFmtId="0" xfId="0" applyFont="1"/>
    <xf fontId="9" fillId="0" borderId="8" numFmtId="0" xfId="0" applyFont="1" applyBorder="1" applyAlignment="1">
      <alignment horizontal="left"/>
    </xf>
    <xf fontId="9" fillId="0" borderId="9" numFmtId="0" xfId="0" applyFont="1" applyBorder="1" applyAlignment="1">
      <alignment horizontal="left"/>
    </xf>
    <xf fontId="9" fillId="0" borderId="10" numFmtId="0" xfId="0" applyFont="1" applyBorder="1" applyAlignment="1">
      <alignment horizontal="left"/>
    </xf>
    <xf fontId="9" fillId="0" borderId="0" numFmtId="0" xfId="0" applyFont="1"/>
    <xf fontId="9" fillId="5" borderId="0" numFmtId="0" xfId="0" applyFont="1" applyFill="1"/>
    <xf fontId="10" fillId="0" borderId="11" numFmtId="0" xfId="0" applyFont="1" applyBorder="1" applyAlignment="1">
      <alignment horizontal="left"/>
    </xf>
    <xf fontId="10" fillId="0" borderId="12" numFmtId="0" xfId="0" applyFont="1" applyBorder="1" applyAlignment="1">
      <alignment horizontal="left"/>
    </xf>
    <xf fontId="10" fillId="0" borderId="13" numFmtId="0" xfId="0" applyFont="1" applyBorder="1" applyAlignment="1">
      <alignment horizontal="left"/>
    </xf>
    <xf fontId="10" fillId="0" borderId="0" numFmtId="0" xfId="0" applyFont="1"/>
    <xf fontId="11" fillId="0" borderId="14" numFmtId="0" xfId="0" applyFont="1" applyBorder="1" applyAlignment="1">
      <alignment horizontal="center" vertical="top" wrapText="1"/>
    </xf>
    <xf fontId="11" fillId="0" borderId="15" numFmtId="0" xfId="0" applyFont="1" applyBorder="1" applyAlignment="1">
      <alignment horizontal="center" vertical="top" wrapText="1"/>
    </xf>
    <xf fontId="11" fillId="0" borderId="16" numFmtId="0" xfId="0" applyFont="1" applyBorder="1" applyAlignment="1">
      <alignment horizontal="center" vertical="top" wrapText="1"/>
    </xf>
    <xf fontId="11" fillId="0" borderId="17" numFmtId="0" xfId="0" applyFont="1" applyBorder="1" applyAlignment="1">
      <alignment horizontal="center" vertical="top" wrapText="1"/>
    </xf>
    <xf fontId="11" fillId="0" borderId="18" numFmtId="0" xfId="0" applyFont="1" applyBorder="1" applyAlignment="1">
      <alignment horizontal="center" vertical="top" wrapText="1"/>
    </xf>
    <xf fontId="11" fillId="0" borderId="19" numFmtId="0" xfId="0" applyFont="1" applyBorder="1" applyAlignment="1">
      <alignment horizontal="center" vertical="top" wrapText="1"/>
    </xf>
    <xf fontId="11" fillId="0" borderId="20" numFmtId="0" xfId="0" applyFont="1" applyBorder="1" applyAlignment="1">
      <alignment horizontal="center" vertical="top" wrapText="1"/>
    </xf>
    <xf fontId="11" fillId="0" borderId="21" numFmtId="0" xfId="0" applyFont="1" applyBorder="1" applyAlignment="1">
      <alignment horizontal="center" vertical="top" wrapText="1"/>
    </xf>
    <xf fontId="11" fillId="0" borderId="14" numFmtId="9" xfId="0" applyNumberFormat="1" applyFont="1" applyBorder="1" applyAlignment="1">
      <alignment horizontal="center" vertical="top" wrapText="1"/>
    </xf>
    <xf fontId="11" fillId="0" borderId="11" numFmtId="0" xfId="0" applyFont="1" applyBorder="1" applyAlignment="1">
      <alignment horizontal="center" vertical="top" wrapText="1"/>
    </xf>
    <xf fontId="11" fillId="0" borderId="12" numFmtId="0" xfId="0" applyFont="1" applyBorder="1" applyAlignment="1">
      <alignment horizontal="center" vertical="top" wrapText="1"/>
    </xf>
    <xf fontId="11" fillId="0" borderId="13" numFmtId="0" xfId="0" applyFont="1" applyBorder="1" applyAlignment="1">
      <alignment horizontal="center" vertical="top" wrapText="1"/>
    </xf>
    <xf fontId="11" fillId="0" borderId="22" numFmtId="0" xfId="0" applyFont="1" applyBorder="1" applyAlignment="1">
      <alignment horizontal="center" vertical="top" wrapText="1"/>
    </xf>
    <xf fontId="11" fillId="0" borderId="22" numFmtId="9" xfId="0" applyNumberFormat="1" applyFont="1" applyBorder="1" applyAlignment="1">
      <alignment horizontal="center" vertical="top" wrapText="1"/>
    </xf>
    <xf fontId="11" fillId="0" borderId="14" numFmtId="10" xfId="0" applyNumberFormat="1" applyFont="1" applyBorder="1" applyAlignment="1">
      <alignment horizontal="center" vertical="top" wrapText="1"/>
    </xf>
    <xf fontId="11" fillId="0" borderId="15" numFmtId="164" xfId="0" applyNumberFormat="1" applyFont="1" applyBorder="1" applyAlignment="1">
      <alignment horizontal="center" vertical="top" wrapText="1"/>
    </xf>
    <xf fontId="11" fillId="0" borderId="17" numFmtId="164" xfId="0" applyNumberFormat="1" applyFont="1" applyBorder="1" applyAlignment="1">
      <alignment horizontal="center" vertical="top" wrapText="1"/>
    </xf>
    <xf fontId="11" fillId="0" borderId="22" numFmtId="10" xfId="0" applyNumberFormat="1" applyFont="1" applyBorder="1" applyAlignment="1">
      <alignment horizontal="center" vertical="top" wrapText="1"/>
    </xf>
    <xf fontId="11" fillId="0" borderId="14" numFmtId="0" xfId="0" applyFont="1" applyBorder="1" applyAlignment="1">
      <alignment horizontal="center" vertical="center" wrapText="1"/>
    </xf>
    <xf fontId="11" fillId="0" borderId="15" numFmtId="0" xfId="0" applyFont="1" applyBorder="1" applyAlignment="1">
      <alignment horizontal="center" vertical="center" wrapText="1"/>
    </xf>
    <xf fontId="11" fillId="0" borderId="17" numFmtId="0" xfId="0" applyFont="1" applyBorder="1" applyAlignment="1">
      <alignment horizontal="center" vertical="center" wrapText="1"/>
    </xf>
    <xf fontId="11" fillId="0" borderId="23" numFmtId="164" xfId="0" applyNumberFormat="1" applyFont="1" applyBorder="1" applyAlignment="1">
      <alignment horizontal="center" vertical="top" wrapText="1"/>
    </xf>
    <xf fontId="11" fillId="0" borderId="24" numFmtId="164" xfId="0" applyNumberFormat="1" applyFont="1" applyBorder="1" applyAlignment="1">
      <alignment horizontal="center" vertical="top" wrapText="1"/>
    </xf>
    <xf fontId="11" fillId="0" borderId="18" numFmtId="9" xfId="0" applyNumberFormat="1" applyFont="1" applyBorder="1" applyAlignment="1">
      <alignment horizontal="center" vertical="top" wrapText="1"/>
    </xf>
    <xf fontId="11" fillId="0" borderId="18" numFmtId="10" xfId="0" applyNumberFormat="1" applyFont="1" applyBorder="1" applyAlignment="1">
      <alignment horizontal="center" vertical="top" wrapText="1"/>
    </xf>
    <xf fontId="11" fillId="0" borderId="18" numFmtId="0" xfId="0" applyFont="1" applyBorder="1" applyAlignment="1">
      <alignment horizontal="center" vertical="center" wrapText="1"/>
    </xf>
    <xf fontId="11" fillId="0" borderId="19" numFmtId="0" xfId="0" applyFont="1" applyBorder="1" applyAlignment="1">
      <alignment horizontal="center" vertical="center" wrapText="1"/>
    </xf>
    <xf fontId="11" fillId="0" borderId="21" numFmtId="0" xfId="0" applyFont="1" applyBorder="1" applyAlignment="1">
      <alignment horizontal="center" vertical="center" wrapText="1"/>
    </xf>
    <xf fontId="11" fillId="0" borderId="19" numFmtId="164" xfId="0" applyNumberFormat="1" applyFont="1" applyBorder="1" applyAlignment="1">
      <alignment horizontal="center" vertical="top" wrapText="1"/>
    </xf>
    <xf fontId="11" fillId="0" borderId="21" numFmtId="164" xfId="0" applyNumberFormat="1" applyFont="1" applyBorder="1" applyAlignment="1">
      <alignment horizontal="center" vertical="top" wrapText="1"/>
    </xf>
    <xf fontId="9" fillId="0" borderId="25" numFmtId="0" xfId="0" applyFont="1" applyBorder="1"/>
    <xf fontId="9" fillId="0" borderId="26" numFmtId="0" xfId="0" applyFont="1" applyBorder="1"/>
    <xf fontId="9" fillId="0" borderId="27" numFmtId="0" xfId="0" applyFont="1" applyBorder="1"/>
    <xf fontId="9" fillId="0" borderId="28" numFmtId="0" xfId="0" applyFont="1" applyBorder="1" applyAlignment="1">
      <alignment vertical="center"/>
    </xf>
    <xf fontId="10" fillId="0" borderId="1" numFmtId="0" xfId="0" applyFont="1" applyBorder="1" applyAlignment="1">
      <alignment vertical="center"/>
    </xf>
    <xf fontId="9" fillId="0" borderId="1" numFmtId="0" xfId="0" applyFont="1" applyBorder="1" applyAlignment="1">
      <alignment horizontal="center" vertical="center"/>
    </xf>
    <xf fontId="9" fillId="0" borderId="29" numFmtId="0" xfId="0" applyFont="1" applyBorder="1" applyAlignment="1">
      <alignment horizontal="center" vertical="center"/>
    </xf>
    <xf fontId="12" fillId="0" borderId="29" numFmtId="0" xfId="0" applyFont="1" applyBorder="1" applyAlignment="1">
      <alignment horizontal="center" vertical="center" wrapText="1"/>
    </xf>
    <xf fontId="9" fillId="0" borderId="30" numFmtId="0" xfId="0" applyFont="1" applyBorder="1" applyAlignment="1">
      <alignment vertical="center"/>
    </xf>
    <xf fontId="10" fillId="0" borderId="31" numFmtId="0" xfId="0" applyFont="1" applyBorder="1" applyAlignment="1">
      <alignment vertical="center"/>
    </xf>
    <xf fontId="9" fillId="0" borderId="31" numFmtId="0" xfId="0" applyFont="1" applyBorder="1" applyAlignment="1">
      <alignment vertical="center"/>
    </xf>
    <xf fontId="9" fillId="0" borderId="32" numFmtId="0" xfId="0" applyFont="1" applyBorder="1" applyAlignment="1">
      <alignment vertical="center"/>
    </xf>
    <xf fontId="9" fillId="0" borderId="33" numFmtId="0" xfId="0" applyFont="1" applyBorder="1"/>
    <xf fontId="10" fillId="0" borderId="34" numFmtId="0" xfId="0" applyFont="1" applyBorder="1"/>
    <xf fontId="9" fillId="0" borderId="34" numFmtId="0" xfId="0" applyFont="1" applyBorder="1"/>
    <xf fontId="9" fillId="0" borderId="35" numFmtId="0" xfId="0" applyFont="1" applyBorder="1"/>
    <xf fontId="13" fillId="6" borderId="25" numFmtId="0" xfId="0" applyFont="1" applyFill="1" applyBorder="1"/>
    <xf fontId="9" fillId="6" borderId="28" numFmtId="0" xfId="0" applyFont="1" applyFill="1" applyBorder="1"/>
    <xf fontId="9" fillId="0" borderId="1" numFmtId="0" xfId="0" applyFont="1" applyBorder="1"/>
    <xf fontId="9" fillId="0" borderId="29" numFmtId="0" xfId="0" applyFont="1" applyBorder="1"/>
    <xf fontId="9" fillId="6" borderId="30" numFmtId="0" xfId="0" applyFont="1" applyFill="1" applyBorder="1"/>
    <xf fontId="9" fillId="0" borderId="31" numFmtId="0" xfId="0" applyFont="1" applyBorder="1"/>
    <xf fontId="9" fillId="0" borderId="32" numFmtId="0" xfId="0" applyFont="1" applyBorder="1"/>
    <xf fontId="14" fillId="0" borderId="0" numFmtId="0" xfId="0" applyFont="1" applyAlignment="1">
      <alignment wrapText="1"/>
    </xf>
    <xf fontId="15" fillId="0" borderId="0" numFmtId="0" xfId="0" applyFont="1"/>
    <xf fontId="9" fillId="7" borderId="25" numFmtId="0" xfId="0" applyFont="1" applyFill="1" applyBorder="1" applyAlignment="1">
      <alignment vertical="center" wrapText="1"/>
    </xf>
    <xf fontId="16" fillId="0" borderId="26" numFmtId="2" xfId="0" applyNumberFormat="1" applyFont="1" applyBorder="1" applyAlignment="1">
      <alignment vertical="center" wrapText="1"/>
    </xf>
    <xf fontId="12" fillId="0" borderId="36" numFmtId="0" xfId="0" applyFont="1" applyBorder="1" applyAlignment="1">
      <alignment horizontal="center" vertical="center" wrapText="1"/>
    </xf>
    <xf fontId="9" fillId="0" borderId="0" numFmtId="0" xfId="0" applyFont="1" applyAlignment="1">
      <alignment vertical="center" wrapText="1"/>
    </xf>
    <xf fontId="9" fillId="8" borderId="25" numFmtId="0" xfId="0" applyFont="1" applyFill="1" applyBorder="1"/>
    <xf fontId="16" fillId="0" borderId="27" numFmtId="2" xfId="0" applyNumberFormat="1" applyFont="1" applyBorder="1"/>
    <xf fontId="9" fillId="7" borderId="28" numFmtId="0" xfId="0" applyFont="1" applyFill="1" applyBorder="1" applyAlignment="1">
      <alignment vertical="center" wrapText="1"/>
    </xf>
    <xf fontId="9" fillId="0" borderId="1" numFmtId="2" xfId="0" applyNumberFormat="1" applyFont="1" applyBorder="1" applyAlignment="1">
      <alignment vertical="center" wrapText="1"/>
    </xf>
    <xf fontId="12" fillId="0" borderId="37" numFmtId="0" xfId="0" applyFont="1" applyBorder="1" applyAlignment="1">
      <alignment horizontal="center" vertical="center" wrapText="1"/>
    </xf>
    <xf fontId="9" fillId="8" borderId="28" numFmtId="0" xfId="0" applyFont="1" applyFill="1" applyBorder="1"/>
    <xf fontId="9" fillId="0" borderId="29" numFmtId="2" xfId="0" applyNumberFormat="1" applyFont="1" applyBorder="1"/>
    <xf fontId="9" fillId="7" borderId="30" numFmtId="0" xfId="0" applyFont="1" applyFill="1" applyBorder="1" applyAlignment="1">
      <alignment vertical="center" wrapText="1"/>
    </xf>
    <xf fontId="9" fillId="0" borderId="31" numFmtId="2" xfId="0" applyNumberFormat="1" applyFont="1" applyBorder="1" applyAlignment="1">
      <alignment vertical="center" wrapText="1"/>
    </xf>
    <xf fontId="12" fillId="0" borderId="38" numFmtId="0" xfId="0" applyFont="1" applyBorder="1" applyAlignment="1">
      <alignment horizontal="center" vertical="center" wrapText="1"/>
    </xf>
    <xf fontId="9" fillId="8" borderId="30" numFmtId="0" xfId="0" applyFont="1" applyFill="1" applyBorder="1" applyAlignment="1">
      <alignment wrapText="1"/>
    </xf>
    <xf fontId="9" fillId="0" borderId="32" numFmtId="2" xfId="0" applyNumberFormat="1" applyFont="1" applyBorder="1"/>
    <xf fontId="17" fillId="0" borderId="0" numFmtId="0" xfId="0" applyFont="1" applyAlignment="1">
      <alignment wrapText="1"/>
    </xf>
    <xf fontId="17" fillId="0" borderId="0" numFmtId="1" xfId="0" applyNumberFormat="1" applyFont="1"/>
    <xf fontId="9" fillId="0" borderId="0" numFmtId="2" xfId="0" applyNumberFormat="1" applyFont="1"/>
    <xf fontId="9" fillId="0" borderId="1" numFmtId="0" xfId="0" applyFont="1" applyBorder="1" applyAlignment="1">
      <alignment horizontal="center" vertical="center" wrapText="1"/>
    </xf>
    <xf fontId="10" fillId="9" borderId="1" numFmtId="4" xfId="0" applyNumberFormat="1" applyFont="1" applyFill="1" applyBorder="1" applyAlignment="1">
      <alignment horizontal="center" vertical="center"/>
    </xf>
    <xf fontId="0" fillId="0" borderId="0" numFmtId="0" xfId="0" applyAlignment="1">
      <alignment horizontal="center" vertical="center"/>
    </xf>
    <xf fontId="9" fillId="0" borderId="0" numFmtId="0" xfId="0" applyFont="1" applyAlignment="1">
      <alignment wrapText="1"/>
    </xf>
    <xf fontId="10" fillId="0" borderId="0" numFmtId="3" xfId="0" applyNumberFormat="1" applyFont="1"/>
    <xf fontId="9" fillId="0" borderId="1" numFmtId="0" xfId="0" applyFont="1" applyBorder="1" applyAlignment="1">
      <alignment vertical="center"/>
    </xf>
    <xf fontId="9" fillId="0" borderId="1" numFmtId="4" xfId="0" applyNumberFormat="1" applyFont="1" applyBorder="1" applyAlignment="1">
      <alignment vertical="center"/>
    </xf>
    <xf fontId="9" fillId="0" borderId="1" numFmtId="0" xfId="0" applyFont="1" applyBorder="1" applyAlignment="1">
      <alignment horizontal="left" vertical="center" wrapText="1"/>
    </xf>
    <xf fontId="0" fillId="0" borderId="0" numFmtId="4" xfId="0" applyNumberFormat="1"/>
    <xf fontId="16" fillId="0" borderId="1" numFmtId="0" xfId="0" applyFont="1" applyBorder="1"/>
    <xf fontId="16" fillId="0" borderId="0" numFmtId="0" xfId="0" applyFont="1"/>
    <xf fontId="13" fillId="0" borderId="1" numFmtId="0" xfId="0" applyFont="1" applyBorder="1" applyAlignment="1">
      <alignment vertical="center" wrapText="1"/>
    </xf>
    <xf fontId="16" fillId="0" borderId="1" numFmtId="4" xfId="0" applyNumberFormat="1" applyFont="1" applyBorder="1" applyAlignment="1">
      <alignment vertical="center"/>
    </xf>
    <xf fontId="9" fillId="0" borderId="0" numFmtId="4" xfId="0" applyNumberFormat="1" applyFont="1"/>
    <xf fontId="9" fillId="0" borderId="1" numFmtId="2" xfId="0" applyNumberFormat="1" applyFont="1" applyBorder="1"/>
    <xf fontId="10" fillId="0" borderId="0" numFmtId="4" xfId="0" applyNumberFormat="1" applyFont="1"/>
    <xf fontId="18" fillId="0" borderId="0" numFmtId="0" xfId="0" applyFont="1"/>
    <xf fontId="19" fillId="0" borderId="0" numFmtId="0" xfId="0" applyFont="1"/>
    <xf fontId="19" fillId="0" borderId="11" numFmtId="0" xfId="0" applyFont="1" applyBorder="1" applyAlignment="1">
      <alignment horizontal="center" vertical="center" wrapText="1"/>
    </xf>
    <xf fontId="0" fillId="0" borderId="16" numFmtId="0" xfId="0" applyBorder="1" applyAlignment="1">
      <alignment horizontal="center" vertical="center" wrapText="1"/>
    </xf>
    <xf fontId="19" fillId="0" borderId="12" numFmtId="0" xfId="0" applyFont="1" applyBorder="1" applyAlignment="1">
      <alignment horizontal="center" vertical="center" wrapText="1"/>
    </xf>
    <xf fontId="19" fillId="0" borderId="17" numFmtId="0" xfId="0" applyFont="1" applyBorder="1" applyAlignment="1">
      <alignment horizontal="center" vertical="center" wrapText="1"/>
    </xf>
    <xf fontId="19" fillId="0" borderId="15" numFmtId="0" xfId="0" applyFont="1" applyBorder="1"/>
    <xf fontId="19" fillId="0" borderId="12" numFmtId="0" xfId="0" applyFont="1" applyBorder="1" applyAlignment="1">
      <alignment horizontal="center"/>
    </xf>
    <xf fontId="19" fillId="0" borderId="11" numFmtId="0" xfId="0" applyFont="1" applyBorder="1" applyAlignment="1">
      <alignment horizontal="center"/>
    </xf>
    <xf fontId="19" fillId="0" borderId="13" numFmtId="0" xfId="0" applyFont="1" applyBorder="1" applyAlignment="1">
      <alignment horizontal="center"/>
    </xf>
    <xf fontId="19" fillId="0" borderId="0" numFmtId="0" xfId="0" applyFont="1" applyAlignment="1">
      <alignment horizontal="center"/>
    </xf>
    <xf fontId="19" fillId="0" borderId="14" numFmtId="0" xfId="0" applyFont="1" applyBorder="1" applyAlignment="1">
      <alignment horizontal="center" vertical="center" wrapText="1"/>
    </xf>
    <xf fontId="19" fillId="0" borderId="15" numFmtId="0" xfId="0" applyFont="1" applyBorder="1" applyAlignment="1">
      <alignment horizontal="center" vertical="center" wrapText="1"/>
    </xf>
    <xf fontId="20" fillId="5" borderId="15" numFmtId="0" xfId="0" applyFont="1" applyFill="1" applyBorder="1" applyAlignment="1">
      <alignment horizontal="center" vertical="center" wrapText="1"/>
    </xf>
    <xf fontId="20" fillId="5" borderId="16" numFmtId="0" xfId="0" applyFont="1" applyFill="1" applyBorder="1" applyAlignment="1">
      <alignment horizontal="center" vertical="center" wrapText="1"/>
    </xf>
    <xf fontId="5" fillId="0" borderId="39" numFmtId="4" xfId="0" applyNumberFormat="1" applyFont="1" applyBorder="1"/>
    <xf fontId="19" fillId="0" borderId="24" numFmtId="0" xfId="0" applyFont="1" applyBorder="1"/>
    <xf fontId="19" fillId="0" borderId="22" numFmtId="0" xfId="0" applyFont="1" applyBorder="1" applyAlignment="1">
      <alignment horizontal="center" vertical="center" wrapText="1"/>
    </xf>
    <xf fontId="19" fillId="0" borderId="23" numFmtId="0" xfId="0" applyFont="1" applyBorder="1" applyAlignment="1">
      <alignment horizontal="center" vertical="center" wrapText="1"/>
    </xf>
    <xf fontId="19" fillId="0" borderId="24" numFmtId="0" xfId="0" applyFont="1" applyBorder="1" applyAlignment="1">
      <alignment horizontal="center" vertical="center" wrapText="1"/>
    </xf>
    <xf fontId="19" fillId="5" borderId="19" numFmtId="0" xfId="0" applyFont="1" applyFill="1" applyBorder="1" applyAlignment="1">
      <alignment horizontal="center" vertical="center" wrapText="1"/>
    </xf>
    <xf fontId="19" fillId="5" borderId="20" numFmtId="0" xfId="0" applyFont="1" applyFill="1" applyBorder="1" applyAlignment="1">
      <alignment horizontal="center" vertical="center" wrapText="1"/>
    </xf>
    <xf fontId="5" fillId="6" borderId="15" numFmtId="2" xfId="0" applyNumberFormat="1" applyFont="1" applyFill="1" applyBorder="1"/>
    <xf fontId="19" fillId="5" borderId="23" numFmtId="0" xfId="0" applyFont="1" applyFill="1" applyBorder="1" applyAlignment="1">
      <alignment horizontal="left" wrapText="1"/>
    </xf>
    <xf fontId="19" fillId="5" borderId="0" numFmtId="0" xfId="0" applyFont="1" applyFill="1" applyAlignment="1">
      <alignment horizontal="left" wrapText="1"/>
    </xf>
    <xf fontId="19" fillId="5" borderId="24" numFmtId="0" xfId="0" applyFont="1" applyFill="1" applyBorder="1" applyAlignment="1">
      <alignment horizontal="left" wrapText="1"/>
    </xf>
    <xf fontId="19" fillId="5" borderId="0" numFmtId="0" xfId="0" applyFont="1" applyFill="1"/>
    <xf fontId="5" fillId="6" borderId="40" numFmtId="4" xfId="0" applyNumberFormat="1" applyFont="1" applyFill="1" applyBorder="1"/>
    <xf fontId="19" fillId="5" borderId="19" numFmtId="0" xfId="0" applyFont="1" applyFill="1" applyBorder="1" applyAlignment="1">
      <alignment horizontal="left" wrapText="1"/>
    </xf>
    <xf fontId="19" fillId="5" borderId="20" numFmtId="0" xfId="0" applyFont="1" applyFill="1" applyBorder="1" applyAlignment="1">
      <alignment horizontal="left" wrapText="1"/>
    </xf>
    <xf fontId="19" fillId="5" borderId="21" numFmtId="0" xfId="0" applyFont="1" applyFill="1" applyBorder="1" applyAlignment="1">
      <alignment horizontal="left" wrapText="1"/>
    </xf>
    <xf fontId="19" fillId="6" borderId="18" numFmtId="2" xfId="0" applyNumberFormat="1" applyFont="1" applyFill="1" applyBorder="1"/>
    <xf fontId="19" fillId="5" borderId="19" numFmtId="0" xfId="0" applyFont="1" applyFill="1" applyBorder="1" applyAlignment="1">
      <alignment wrapText="1"/>
    </xf>
    <xf fontId="19" fillId="5" borderId="20" numFmtId="0" xfId="0" applyFont="1" applyFill="1" applyBorder="1" applyAlignment="1">
      <alignment wrapText="1"/>
    </xf>
    <xf fontId="19" fillId="0" borderId="0" numFmtId="4" xfId="0" applyNumberFormat="1" applyFont="1"/>
    <xf fontId="19" fillId="0" borderId="0" numFmtId="0" xfId="0" applyFont="1" applyAlignment="1">
      <alignment horizontal="left" wrapText="1"/>
    </xf>
    <xf fontId="19" fillId="0" borderId="33" numFmtId="0" xfId="0" applyFont="1" applyBorder="1"/>
    <xf fontId="19" fillId="0" borderId="35" numFmtId="0" xfId="0" applyFont="1" applyBorder="1"/>
    <xf fontId="19" fillId="0" borderId="18" numFmtId="0" xfId="0" applyFont="1" applyBorder="1" applyAlignment="1">
      <alignment horizontal="center" vertical="center" wrapText="1"/>
    </xf>
    <xf fontId="20" fillId="0" borderId="41" numFmtId="0" xfId="0" applyFont="1" applyBorder="1" applyAlignment="1">
      <alignment horizontal="center" vertical="center" wrapText="1"/>
    </xf>
    <xf fontId="19" fillId="5" borderId="38" numFmtId="0" xfId="0" applyFont="1" applyFill="1" applyBorder="1" applyAlignment="1">
      <alignment horizontal="center" vertical="center" wrapText="1"/>
    </xf>
    <xf fontId="5" fillId="0" borderId="28" numFmtId="0" xfId="0" applyFont="1" applyBorder="1" applyAlignment="1">
      <alignment horizontal="center"/>
    </xf>
    <xf fontId="19" fillId="0" borderId="1" numFmtId="0" xfId="0" applyFont="1" applyBorder="1" applyAlignment="1">
      <alignment horizontal="center" wrapText="1"/>
    </xf>
    <xf fontId="19" fillId="0" borderId="3" numFmtId="0" xfId="0" applyFont="1" applyBorder="1" applyAlignment="1">
      <alignment horizontal="center" wrapText="1"/>
    </xf>
    <xf fontId="19" fillId="0" borderId="4" numFmtId="0" xfId="0" applyFont="1" applyBorder="1" applyAlignment="1">
      <alignment horizontal="center" wrapText="1"/>
    </xf>
    <xf fontId="19" fillId="0" borderId="1" numFmtId="0" xfId="0" applyFont="1" applyBorder="1" applyAlignment="1">
      <alignment horizontal="center"/>
    </xf>
    <xf fontId="19" fillId="5" borderId="29" numFmtId="0" xfId="0" applyFont="1" applyFill="1" applyBorder="1" applyAlignment="1">
      <alignment horizontal="center" wrapText="1"/>
    </xf>
    <xf fontId="19" fillId="0" borderId="6" numFmtId="0" xfId="0" applyFont="1" applyBorder="1" applyAlignment="1">
      <alignment horizontal="center" wrapText="1"/>
    </xf>
    <xf fontId="19" fillId="0" borderId="42" numFmtId="0" xfId="0" applyFont="1" applyBorder="1" applyAlignment="1">
      <alignment horizontal="center" wrapText="1"/>
    </xf>
    <xf fontId="19" fillId="0" borderId="43" numFmtId="0" xfId="0" applyFont="1" applyBorder="1" applyAlignment="1">
      <alignment horizontal="center" wrapText="1"/>
    </xf>
    <xf fontId="19" fillId="0" borderId="6" numFmtId="0" xfId="0" applyFont="1" applyBorder="1" applyAlignment="1">
      <alignment horizontal="center"/>
    </xf>
    <xf fontId="19" fillId="5" borderId="44" numFmtId="0" xfId="0" applyFont="1" applyFill="1" applyBorder="1" applyAlignment="1">
      <alignment horizontal="center" wrapText="1"/>
    </xf>
    <xf fontId="15" fillId="0" borderId="0" numFmtId="0" xfId="0" applyFont="1" applyAlignment="1">
      <alignment wrapText="1"/>
    </xf>
    <xf fontId="5" fillId="0" borderId="25" numFmtId="0" xfId="0" applyFont="1" applyBorder="1" applyAlignment="1">
      <alignment horizontal="center"/>
    </xf>
    <xf fontId="19" fillId="0" borderId="26" numFmtId="0" xfId="0" applyFont="1" applyBorder="1" applyAlignment="1">
      <alignment horizontal="center" wrapText="1"/>
    </xf>
    <xf fontId="19" fillId="0" borderId="26" numFmtId="0" xfId="0" applyFont="1" applyBorder="1" applyAlignment="1">
      <alignment horizontal="center"/>
    </xf>
    <xf fontId="19" fillId="5" borderId="27" numFmtId="0" xfId="0" applyFont="1" applyFill="1" applyBorder="1" applyAlignment="1">
      <alignment horizontal="center" wrapText="1"/>
    </xf>
    <xf fontId="19" fillId="5" borderId="0" numFmtId="0" xfId="0" applyFont="1" applyFill="1" applyAlignment="1">
      <alignment horizontal="center" wrapText="1"/>
    </xf>
    <xf fontId="5" fillId="0" borderId="0" numFmtId="0" xfId="0" applyFont="1" applyAlignment="1">
      <alignment horizontal="center"/>
    </xf>
    <xf fontId="19" fillId="0" borderId="0" numFmtId="0" xfId="0" applyFont="1" applyAlignment="1">
      <alignment horizontal="center" wrapText="1"/>
    </xf>
    <xf fontId="19" fillId="0" borderId="45" numFmtId="0" xfId="0" applyFont="1" applyBorder="1" applyAlignment="1">
      <alignment horizontal="center" vertical="center" wrapText="1"/>
    </xf>
    <xf fontId="19" fillId="0" borderId="6" numFmtId="0" xfId="0" applyFont="1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15" fillId="0" borderId="1" numFmtId="4" xfId="0" applyNumberFormat="1" applyFont="1" applyBorder="1" applyAlignment="1">
      <alignment horizontal="center" vertical="center" wrapText="1"/>
    </xf>
    <xf fontId="19" fillId="0" borderId="26" numFmtId="0" xfId="0" applyFont="1" applyBorder="1" applyAlignment="1">
      <alignment horizontal="center" vertical="center" wrapText="1"/>
    </xf>
    <xf fontId="19" fillId="0" borderId="27" numFmtId="0" xfId="0" applyFont="1" applyBorder="1" applyAlignment="1">
      <alignment horizontal="center" vertical="center" wrapText="1"/>
    </xf>
    <xf fontId="0" fillId="0" borderId="24" numFmtId="0" xfId="0" applyBorder="1" applyAlignment="1">
      <alignment horizontal="center" vertical="center" wrapText="1"/>
    </xf>
    <xf fontId="19" fillId="0" borderId="40" numFmtId="0" xfId="0" applyFont="1" applyBorder="1" applyAlignment="1">
      <alignment wrapText="1"/>
    </xf>
    <xf fontId="19" fillId="0" borderId="46" numFmtId="0" xfId="0" applyFont="1" applyBorder="1" applyAlignment="1">
      <alignment wrapText="1"/>
    </xf>
    <xf fontId="19" fillId="0" borderId="6" numFmtId="0" xfId="0" applyFont="1" applyBorder="1" applyAlignment="1">
      <alignment wrapText="1"/>
    </xf>
    <xf fontId="19" fillId="0" borderId="6" numFmtId="0" xfId="0" applyFont="1" applyBorder="1"/>
    <xf fontId="19" fillId="0" borderId="36" numFmtId="0" xfId="0" applyFont="1" applyBorder="1" applyAlignment="1">
      <alignment horizontal="center"/>
    </xf>
    <xf fontId="19" fillId="0" borderId="47" numFmtId="0" xfId="0" applyFont="1" applyBorder="1" applyAlignment="1">
      <alignment horizontal="center"/>
    </xf>
    <xf fontId="0" fillId="0" borderId="28" numFmtId="0" xfId="0" applyBorder="1"/>
    <xf fontId="19" fillId="0" borderId="1" numFmtId="0" xfId="0" applyFont="1" applyBorder="1" applyAlignment="1">
      <alignment wrapText="1"/>
    </xf>
    <xf fontId="19" fillId="0" borderId="3" numFmtId="4" xfId="0" applyNumberFormat="1" applyFont="1" applyBorder="1" applyAlignment="1">
      <alignment horizontal="center"/>
    </xf>
    <xf fontId="19" fillId="0" borderId="48" numFmtId="4" xfId="0" applyNumberFormat="1" applyFont="1" applyBorder="1" applyAlignment="1">
      <alignment horizontal="center"/>
    </xf>
    <xf fontId="19" fillId="0" borderId="28" numFmtId="0" xfId="0" applyFont="1" applyBorder="1" applyAlignment="1">
      <alignment wrapText="1"/>
    </xf>
    <xf fontId="19" fillId="0" borderId="1" numFmtId="0" xfId="0" applyFont="1" applyBorder="1"/>
    <xf fontId="19" fillId="0" borderId="0" numFmtId="0" xfId="0" applyFont="1" applyAlignment="1">
      <alignment wrapText="1"/>
    </xf>
    <xf fontId="15" fillId="0" borderId="28" numFmtId="0" xfId="0" applyFont="1" applyBorder="1" applyAlignment="1">
      <alignment horizontal="center" vertical="center" wrapText="1"/>
    </xf>
    <xf fontId="15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5" fillId="10" borderId="0" numFmtId="4" xfId="0" applyNumberFormat="1" applyFont="1" applyFill="1" applyAlignment="1">
      <alignment horizontal="center" vertical="center" wrapText="1"/>
    </xf>
    <xf fontId="15" fillId="0" borderId="49" numFmtId="0" xfId="0" applyFont="1" applyBorder="1" applyAlignment="1">
      <alignment wrapText="1"/>
    </xf>
    <xf fontId="15" fillId="0" borderId="7" numFmtId="0" xfId="0" applyFont="1" applyBorder="1" applyAlignment="1">
      <alignment wrapText="1"/>
    </xf>
    <xf fontId="15" fillId="0" borderId="1" numFmtId="0" xfId="0" applyFont="1" applyBorder="1" applyAlignment="1">
      <alignment wrapText="1"/>
    </xf>
    <xf fontId="19" fillId="10" borderId="0" numFmtId="0" xfId="0" applyFont="1" applyFill="1"/>
    <xf fontId="19" fillId="10" borderId="24" numFmtId="2" xfId="0" applyNumberFormat="1" applyFont="1" applyFill="1" applyBorder="1" applyAlignment="1">
      <alignment wrapText="1"/>
    </xf>
    <xf fontId="15" fillId="10" borderId="1" numFmtId="4" xfId="0" applyNumberFormat="1" applyFont="1" applyFill="1" applyBorder="1"/>
    <xf fontId="19" fillId="10" borderId="29" numFmtId="2" xfId="0" applyNumberFormat="1" applyFont="1" applyFill="1" applyBorder="1"/>
    <xf fontId="15" fillId="0" borderId="28" numFmtId="0" xfId="0" applyFont="1" applyBorder="1" applyAlignment="1">
      <alignment wrapText="1"/>
    </xf>
    <xf fontId="15" fillId="0" borderId="1" numFmtId="0" xfId="0" applyFont="1" applyBorder="1"/>
    <xf fontId="19" fillId="10" borderId="24" numFmtId="2" xfId="0" applyNumberFormat="1" applyFont="1" applyFill="1" applyBorder="1"/>
    <xf fontId="19" fillId="0" borderId="0" numFmtId="2" xfId="0" applyNumberFormat="1" applyFont="1"/>
    <xf fontId="15" fillId="0" borderId="33" numFmtId="0" xfId="0" applyFont="1" applyBorder="1"/>
    <xf fontId="19" fillId="10" borderId="35" numFmtId="4" xfId="0" applyNumberFormat="1" applyFont="1" applyFill="1" applyBorder="1"/>
    <xf fontId="15" fillId="0" borderId="0" numFmtId="4" xfId="0" applyNumberFormat="1" applyFont="1"/>
    <xf fontId="15" fillId="0" borderId="30" numFmtId="4" xfId="0" applyNumberFormat="1" applyFont="1" applyBorder="1" applyAlignment="1">
      <alignment horizontal="center" vertical="center" wrapText="1"/>
    </xf>
    <xf fontId="15" fillId="0" borderId="31" numFmtId="4" xfId="0" applyNumberFormat="1" applyFont="1" applyBorder="1" applyAlignment="1">
      <alignment horizontal="center" vertical="center" wrapText="1"/>
    </xf>
    <xf fontId="15" fillId="5" borderId="50" numFmtId="4" xfId="0" applyNumberFormat="1" applyFont="1" applyFill="1" applyBorder="1" applyAlignment="1">
      <alignment horizontal="center" vertical="center" wrapText="1"/>
    </xf>
    <xf fontId="16" fillId="0" borderId="39" numFmtId="4" xfId="0" applyNumberFormat="1" applyFont="1" applyBorder="1" applyAlignment="1">
      <alignment horizontal="center" vertical="center" wrapText="1"/>
    </xf>
    <xf fontId="21" fillId="0" borderId="0" numFmtId="0" xfId="0" applyFont="1"/>
    <xf fontId="22" fillId="0" borderId="51" numFmtId="4" xfId="0" applyNumberFormat="1" applyFont="1" applyBorder="1"/>
    <xf fontId="22" fillId="0" borderId="52" numFmtId="4" xfId="0" applyNumberFormat="1" applyFont="1" applyBorder="1"/>
    <xf fontId="15" fillId="0" borderId="50" numFmtId="2" xfId="0" applyNumberFormat="1" applyFont="1" applyBorder="1" applyAlignment="1">
      <alignment horizontal="center"/>
    </xf>
    <xf fontId="15" fillId="0" borderId="53" numFmtId="2" xfId="0" applyNumberFormat="1" applyFont="1" applyBorder="1" applyAlignment="1">
      <alignment horizontal="center"/>
    </xf>
    <xf fontId="15" fillId="0" borderId="53" numFmtId="4" xfId="0" applyNumberFormat="1" applyFont="1" applyBorder="1"/>
    <xf fontId="15" fillId="0" borderId="32" numFmtId="4" xfId="0" applyNumberFormat="1" applyFont="1" applyBorder="1"/>
    <xf fontId="0" fillId="0" borderId="20" numFmtId="0" xfId="0" applyBorder="1"/>
    <xf fontId="15" fillId="0" borderId="51" numFmtId="4" xfId="0" applyNumberFormat="1" applyFont="1" applyBorder="1"/>
    <xf fontId="15" fillId="0" borderId="31" numFmtId="4" xfId="0" applyNumberFormat="1" applyFont="1" applyBorder="1"/>
    <xf fontId="15" fillId="0" borderId="50" numFmtId="4" xfId="0" applyNumberFormat="1" applyFont="1" applyBorder="1" applyAlignment="1">
      <alignment horizontal="center"/>
    </xf>
    <xf fontId="15" fillId="0" borderId="53" numFmtId="4" xfId="0" applyNumberFormat="1" applyFont="1" applyBorder="1" applyAlignment="1">
      <alignment horizontal="center"/>
    </xf>
    <xf fontId="15" fillId="0" borderId="20" numFmtId="4" xfId="0" applyNumberFormat="1" applyFont="1" applyBorder="1"/>
    <xf fontId="15" fillId="0" borderId="30" numFmtId="4" xfId="0" applyNumberFormat="1" applyFont="1" applyBorder="1"/>
    <xf fontId="15" fillId="0" borderId="21" numFmtId="4" xfId="0" applyNumberFormat="1" applyFont="1" applyBorder="1"/>
    <xf fontId="19" fillId="0" borderId="39" numFmtId="4" xfId="0" applyNumberFormat="1" applyFont="1" applyBorder="1"/>
    <xf fontId="15" fillId="0" borderId="25" numFmtId="4" xfId="0" applyNumberFormat="1" applyFont="1" applyBorder="1"/>
    <xf fontId="15" fillId="0" borderId="26" numFmtId="4" xfId="0" applyNumberFormat="1" applyFont="1" applyBorder="1"/>
    <xf fontId="5" fillId="10" borderId="16" numFmtId="2" xfId="0" applyNumberFormat="1" applyFont="1" applyFill="1" applyBorder="1"/>
    <xf fontId="0" fillId="10" borderId="16" numFmtId="0" xfId="0" applyFill="1" applyBorder="1"/>
    <xf fontId="23" fillId="0" borderId="54" numFmtId="4" xfId="0" applyNumberFormat="1" applyFont="1" applyBorder="1"/>
    <xf fontId="19" fillId="0" borderId="11" numFmtId="4" xfId="0" applyNumberFormat="1" applyFont="1" applyBorder="1" applyAlignment="1">
      <alignment horizontal="center"/>
    </xf>
    <xf fontId="19" fillId="0" borderId="12" numFmtId="4" xfId="0" applyNumberFormat="1" applyFont="1" applyBorder="1" applyAlignment="1">
      <alignment horizontal="center"/>
    </xf>
    <xf fontId="19" fillId="0" borderId="13" numFmtId="4" xfId="0" applyNumberFormat="1" applyFont="1" applyBorder="1" applyAlignment="1">
      <alignment horizontal="center"/>
    </xf>
    <xf fontId="5" fillId="0" borderId="0" numFmtId="2" xfId="0" applyNumberFormat="1" applyFont="1"/>
    <xf fontId="23" fillId="0" borderId="0" numFmtId="4" xfId="0" applyNumberFormat="1" applyFont="1"/>
    <xf fontId="15" fillId="7" borderId="25" numFmtId="0" xfId="0" applyFont="1" applyFill="1" applyBorder="1"/>
    <xf fontId="15" fillId="10" borderId="27" numFmtId="4" xfId="0" applyNumberFormat="1" applyFont="1" applyFill="1" applyBorder="1"/>
    <xf fontId="22" fillId="0" borderId="28" numFmtId="4" xfId="0" applyNumberFormat="1" applyFont="1" applyBorder="1"/>
    <xf fontId="15" fillId="0" borderId="28" numFmtId="4" xfId="0" applyNumberFormat="1" applyFont="1" applyBorder="1"/>
    <xf fontId="15" fillId="0" borderId="3" numFmtId="4" xfId="0" applyNumberFormat="1" applyFont="1" applyBorder="1" applyAlignment="1">
      <alignment horizontal="center"/>
    </xf>
    <xf fontId="15" fillId="0" borderId="4" numFmtId="4" xfId="0" applyNumberFormat="1" applyFont="1" applyBorder="1" applyAlignment="1">
      <alignment horizontal="center"/>
    </xf>
    <xf fontId="15" fillId="0" borderId="1" numFmtId="4" xfId="0" applyNumberFormat="1" applyFont="1" applyBorder="1"/>
    <xf fontId="15" fillId="5" borderId="3" numFmtId="4" xfId="0" applyNumberFormat="1" applyFont="1" applyFill="1" applyBorder="1"/>
    <xf fontId="23" fillId="0" borderId="55" numFmtId="4" xfId="0" applyNumberFormat="1" applyFont="1" applyBorder="1"/>
    <xf fontId="15" fillId="0" borderId="1" numFmtId="4" xfId="0" applyNumberFormat="1" applyFont="1" applyBorder="1" applyAlignment="1">
      <alignment horizontal="center"/>
    </xf>
    <xf fontId="15" fillId="7" borderId="28" numFmtId="0" xfId="0" applyFont="1" applyFill="1" applyBorder="1"/>
    <xf fontId="15" fillId="5" borderId="29" numFmtId="4" xfId="0" applyNumberFormat="1" applyFont="1" applyFill="1" applyBorder="1"/>
    <xf fontId="5" fillId="10" borderId="0" numFmtId="2" xfId="0" applyNumberFormat="1" applyFont="1" applyFill="1"/>
    <xf fontId="5" fillId="10" borderId="0" numFmtId="0" xfId="0" applyFont="1" applyFill="1"/>
    <xf fontId="15" fillId="10" borderId="29" numFmtId="4" xfId="0" applyNumberFormat="1" applyFont="1" applyFill="1" applyBorder="1"/>
    <xf fontId="0" fillId="10" borderId="0" numFmtId="0" xfId="0" applyFill="1"/>
    <xf fontId="15" fillId="7" borderId="28" numFmtId="0" xfId="0" applyFont="1" applyFill="1" applyBorder="1" applyAlignment="1">
      <alignment wrapText="1"/>
    </xf>
    <xf fontId="15" fillId="7" borderId="30" numFmtId="0" xfId="0" applyFont="1" applyFill="1" applyBorder="1" applyAlignment="1">
      <alignment wrapText="1"/>
    </xf>
    <xf fontId="15" fillId="10" borderId="32" numFmtId="4" xfId="0" applyNumberFormat="1" applyFont="1" applyFill="1" applyBorder="1"/>
    <xf fontId="15" fillId="5" borderId="50" numFmtId="4" xfId="0" applyNumberFormat="1" applyFont="1" applyFill="1" applyBorder="1"/>
    <xf fontId="23" fillId="0" borderId="56" numFmtId="4" xfId="0" applyNumberFormat="1" applyFont="1" applyBorder="1"/>
    <xf fontId="15" fillId="5" borderId="0" numFmtId="4" xfId="0" applyNumberFormat="1" applyFont="1" applyFill="1"/>
    <xf fontId="5" fillId="0" borderId="15" numFmtId="0" xfId="0" applyFont="1" applyBorder="1"/>
    <xf fontId="5" fillId="0" borderId="17" numFmtId="0" xfId="0" applyFont="1" applyBorder="1"/>
    <xf fontId="0" fillId="0" borderId="15" numFmtId="0" xfId="0" applyBorder="1"/>
    <xf fontId="0" fillId="0" borderId="17" numFmtId="0" xfId="0" applyBorder="1"/>
    <xf fontId="5" fillId="0" borderId="23" numFmtId="0" xfId="0" applyFont="1" applyBorder="1"/>
    <xf fontId="5" fillId="0" borderId="24" numFmtId="0" xfId="0" applyFont="1" applyBorder="1"/>
    <xf fontId="0" fillId="0" borderId="23" numFmtId="0" xfId="0" applyBorder="1"/>
    <xf fontId="0" fillId="0" borderId="24" numFmtId="0" xfId="0" applyBorder="1"/>
    <xf fontId="15" fillId="10" borderId="26" numFmtId="4" xfId="0" applyNumberFormat="1" applyFont="1" applyFill="1" applyBorder="1"/>
    <xf fontId="15" fillId="5" borderId="42" numFmtId="4" xfId="0" applyNumberFormat="1" applyFont="1" applyFill="1" applyBorder="1"/>
    <xf fontId="23" fillId="0" borderId="14" numFmtId="4" xfId="0" applyNumberFormat="1" applyFont="1" applyBorder="1"/>
    <xf fontId="19" fillId="0" borderId="19" numFmtId="0" xfId="0" applyFont="1" applyBorder="1"/>
    <xf fontId="15" fillId="5" borderId="27" numFmtId="4" xfId="0" applyNumberFormat="1" applyFont="1" applyFill="1" applyBorder="1"/>
    <xf fontId="15" fillId="5" borderId="32" numFmtId="4" xfId="0" applyNumberFormat="1" applyFont="1" applyFill="1" applyBorder="1"/>
    <xf fontId="15" fillId="7" borderId="57" numFmtId="0" xfId="0" applyFont="1" applyFill="1" applyBorder="1" applyAlignment="1">
      <alignment wrapText="1"/>
    </xf>
    <xf fontId="15" fillId="10" borderId="58" numFmtId="4" xfId="0" applyNumberFormat="1" applyFont="1" applyFill="1" applyBorder="1"/>
    <xf fontId="15" fillId="0" borderId="57" numFmtId="4" xfId="0" applyNumberFormat="1" applyFont="1" applyBorder="1"/>
    <xf fontId="15" fillId="0" borderId="2" numFmtId="4" xfId="0" applyNumberFormat="1" applyFont="1" applyBorder="1"/>
    <xf fontId="15" fillId="5" borderId="36" numFmtId="4" xfId="0" applyNumberFormat="1" applyFont="1" applyFill="1" applyBorder="1"/>
    <xf fontId="23" fillId="0" borderId="59" numFmtId="4" xfId="0" applyNumberFormat="1" applyFont="1" applyBorder="1"/>
    <xf fontId="23" fillId="0" borderId="22" numFmtId="4" xfId="0" applyNumberFormat="1" applyFont="1" applyBorder="1"/>
    <xf fontId="5" fillId="0" borderId="11" numFmtId="0" xfId="0" applyFont="1" applyBorder="1"/>
    <xf fontId="5" fillId="0" borderId="12" numFmtId="0" xfId="0" applyFont="1" applyBorder="1"/>
    <xf fontId="0" fillId="0" borderId="12" numFmtId="0" xfId="0" applyBorder="1"/>
    <xf fontId="5" fillId="0" borderId="12" numFmtId="4" xfId="0" applyNumberFormat="1" applyFont="1" applyBorder="1"/>
    <xf fontId="15" fillId="0" borderId="12" numFmtId="4" xfId="0" applyNumberFormat="1" applyFont="1" applyBorder="1"/>
    <xf fontId="5" fillId="0" borderId="11" numFmtId="2" xfId="0" applyNumberFormat="1" applyFont="1" applyBorder="1" applyAlignment="1">
      <alignment horizontal="right"/>
    </xf>
    <xf fontId="5" fillId="0" borderId="12" numFmtId="2" xfId="0" applyNumberFormat="1" applyFont="1" applyBorder="1" applyAlignment="1">
      <alignment horizontal="right"/>
    </xf>
    <xf fontId="5" fillId="0" borderId="13" numFmtId="2" xfId="0" applyNumberFormat="1" applyFont="1" applyBorder="1" applyAlignment="1">
      <alignment horizontal="right"/>
    </xf>
    <xf fontId="5" fillId="0" borderId="0" numFmtId="4" xfId="0" applyNumberFormat="1" applyFont="1"/>
    <xf fontId="5" fillId="0" borderId="0" numFmtId="4" xfId="0" applyNumberFormat="1" applyFont="1" applyAlignment="1">
      <alignment horizontal="center"/>
    </xf>
    <xf fontId="15" fillId="0" borderId="25" numFmtId="0" xfId="0" applyFont="1" applyBorder="1"/>
    <xf fontId="15" fillId="0" borderId="26" numFmtId="0" xfId="0" applyFont="1" applyBorder="1"/>
    <xf fontId="15" fillId="0" borderId="26" numFmtId="2" xfId="0" applyNumberFormat="1" applyFont="1" applyBorder="1"/>
    <xf fontId="15" fillId="10" borderId="26" numFmtId="2" xfId="0" applyNumberFormat="1" applyFont="1" applyFill="1" applyBorder="1"/>
    <xf fontId="15" fillId="0" borderId="42" numFmtId="2" xfId="0" applyNumberFormat="1" applyFont="1" applyBorder="1"/>
    <xf fontId="15" fillId="0" borderId="27" numFmtId="4" xfId="0" applyNumberFormat="1" applyFont="1" applyBorder="1"/>
    <xf fontId="15" fillId="0" borderId="1" numFmtId="2" xfId="0" applyNumberFormat="1" applyFont="1" applyBorder="1"/>
    <xf fontId="15" fillId="0" borderId="3" numFmtId="2" xfId="0" applyNumberFormat="1" applyFont="1" applyBorder="1"/>
    <xf fontId="15" fillId="0" borderId="29" numFmtId="4" xfId="0" applyNumberFormat="1" applyFont="1" applyBorder="1"/>
    <xf fontId="15" fillId="0" borderId="28" numFmtId="0" xfId="0" applyFont="1" applyBorder="1"/>
    <xf fontId="15" fillId="10" borderId="1" numFmtId="2" xfId="0" applyNumberFormat="1" applyFont="1" applyFill="1" applyBorder="1"/>
    <xf fontId="15" fillId="0" borderId="31" numFmtId="2" xfId="0" applyNumberFormat="1" applyFont="1" applyBorder="1"/>
    <xf fontId="15" fillId="0" borderId="50" numFmtId="2" xfId="0" applyNumberFormat="1" applyFont="1" applyBorder="1"/>
    <xf fontId="15" fillId="0" borderId="0" numFmtId="2" xfId="0" applyNumberFormat="1" applyFont="1"/>
    <xf fontId="15" fillId="0" borderId="0" numFmtId="14" xfId="0" applyNumberFormat="1" applyFont="1"/>
    <xf fontId="0" fillId="0" borderId="16" numFmtId="0" xfId="0" applyBorder="1"/>
    <xf fontId="24" fillId="0" borderId="17" numFmtId="165" xfId="0" applyNumberFormat="1" applyFont="1" applyBorder="1"/>
    <xf fontId="15" fillId="5" borderId="0" numFmtId="0" xfId="0" applyFont="1" applyFill="1"/>
    <xf fontId="0" fillId="0" borderId="51" numFmtId="0" xfId="0" applyBorder="1"/>
    <xf fontId="0" fillId="0" borderId="52" numFmtId="0" xfId="0" applyBorder="1"/>
    <xf fontId="9" fillId="0" borderId="39" numFmtId="4" xfId="0" applyNumberFormat="1" applyFont="1" applyBorder="1"/>
    <xf fontId="18" fillId="0" borderId="0" numFmtId="0" xfId="0" applyFont="1" applyAlignment="1">
      <alignment wrapText="1"/>
    </xf>
    <xf fontId="23" fillId="0" borderId="0" numFmtId="0" xfId="0" applyFont="1"/>
    <xf fontId="25" fillId="0" borderId="0" numFmtId="4" xfId="0" applyNumberFormat="1" applyFont="1"/>
    <xf fontId="0" fillId="0" borderId="11" numFmtId="0" xfId="0" applyBorder="1"/>
    <xf fontId="6" fillId="0" borderId="13" numFmtId="4" xfId="0" applyNumberFormat="1" applyFont="1" applyBorder="1"/>
    <xf fontId="6" fillId="0" borderId="11" numFmtId="0" xfId="0" applyFont="1" applyBorder="1"/>
    <xf fontId="26" fillId="0" borderId="13" numFmtId="4" xfId="0" applyNumberFormat="1" applyFont="1" applyBorder="1"/>
    <xf fontId="9" fillId="0" borderId="25" numFmtId="0" xfId="0" applyFont="1" applyBorder="1" applyAlignment="1">
      <alignment horizontal="left" vertical="center" wrapText="1"/>
    </xf>
    <xf fontId="9" fillId="0" borderId="26" numFmtId="0" xfId="0" applyFont="1" applyBorder="1" applyAlignment="1">
      <alignment horizontal="left" vertical="center" wrapText="1"/>
    </xf>
    <xf fontId="9" fillId="0" borderId="27" numFmtId="0" xfId="0" applyFont="1" applyBorder="1" applyAlignment="1">
      <alignment horizontal="left" vertical="center" wrapText="1"/>
    </xf>
    <xf fontId="9" fillId="0" borderId="28" numFmtId="0" xfId="0" applyFont="1" applyBorder="1" applyAlignment="1">
      <alignment horizontal="left" vertical="center" wrapText="1"/>
    </xf>
    <xf fontId="9" fillId="0" borderId="29" numFmtId="0" xfId="0" applyFont="1" applyBorder="1" applyAlignment="1">
      <alignment horizontal="left" vertical="center" wrapText="1"/>
    </xf>
    <xf fontId="9" fillId="0" borderId="30" numFmtId="0" xfId="0" applyFont="1" applyBorder="1" applyAlignment="1">
      <alignment horizontal="left" vertical="center" wrapText="1"/>
    </xf>
    <xf fontId="9" fillId="0" borderId="31" numFmtId="0" xfId="0" applyFont="1" applyBorder="1" applyAlignment="1">
      <alignment horizontal="left" vertical="center" wrapText="1"/>
    </xf>
    <xf fontId="9" fillId="0" borderId="32" numFmtId="0" xfId="0" applyFont="1" applyBorder="1" applyAlignment="1">
      <alignment horizontal="left" vertical="center" wrapText="1"/>
    </xf>
    <xf fontId="11" fillId="0" borderId="16" numFmtId="0" xfId="0" applyFont="1" applyBorder="1" applyAlignment="1">
      <alignment horizontal="center" vertical="center" wrapText="1"/>
    </xf>
    <xf fontId="11" fillId="0" borderId="20" numFmtId="0" xfId="0" applyFont="1" applyBorder="1" applyAlignment="1">
      <alignment horizontal="center" vertical="center" wrapText="1"/>
    </xf>
    <xf fontId="11" fillId="0" borderId="14" numFmtId="0" xfId="0" applyFont="1" applyBorder="1" applyAlignment="1">
      <alignment vertical="top" wrapText="1"/>
    </xf>
    <xf fontId="9" fillId="0" borderId="0" numFmtId="0" xfId="0" applyFont="1" applyAlignment="1">
      <alignment horizontal="center"/>
    </xf>
    <xf fontId="9" fillId="0" borderId="25" numFmtId="0" xfId="0" applyFont="1" applyBorder="1" applyAlignment="1">
      <alignment horizontal="center" vertical="center"/>
    </xf>
    <xf fontId="10" fillId="0" borderId="26" numFmtId="0" xfId="0" applyFont="1" applyBorder="1" applyAlignment="1">
      <alignment horizontal="center" vertical="center"/>
    </xf>
    <xf fontId="9" fillId="0" borderId="26" numFmtId="0" xfId="0" applyFont="1" applyBorder="1" applyAlignment="1">
      <alignment horizontal="center" vertical="center"/>
    </xf>
    <xf fontId="9" fillId="0" borderId="17" numFmtId="0" xfId="0" applyFont="1" applyBorder="1" applyAlignment="1">
      <alignment vertical="center"/>
    </xf>
    <xf fontId="9" fillId="0" borderId="28" numFmtId="0" xfId="0" applyFont="1" applyBorder="1" applyAlignment="1">
      <alignment horizontal="center" vertical="center"/>
    </xf>
    <xf fontId="10" fillId="0" borderId="1" numFmtId="0" xfId="0" applyFont="1" applyBorder="1" applyAlignment="1">
      <alignment horizontal="center" vertical="center"/>
    </xf>
    <xf fontId="10" fillId="0" borderId="47" numFmtId="0" xfId="0" applyFont="1" applyBorder="1" applyAlignment="1">
      <alignment vertical="center" wrapText="1"/>
    </xf>
    <xf fontId="9" fillId="0" borderId="47" numFmtId="0" xfId="0" applyFont="1" applyBorder="1" applyAlignment="1">
      <alignment vertical="center"/>
    </xf>
    <xf fontId="9" fillId="0" borderId="30" numFmtId="0" xfId="0" applyFont="1" applyBorder="1" applyAlignment="1">
      <alignment horizontal="center" vertical="center"/>
    </xf>
    <xf fontId="10" fillId="0" borderId="31" numFmtId="0" xfId="0" applyFont="1" applyBorder="1" applyAlignment="1">
      <alignment horizontal="center" vertical="center"/>
    </xf>
    <xf fontId="9" fillId="0" borderId="31" numFmtId="0" xfId="0" applyFont="1" applyBorder="1" applyAlignment="1">
      <alignment horizontal="center" vertical="center"/>
    </xf>
    <xf fontId="9" fillId="0" borderId="60" numFmtId="0" xfId="0" applyFont="1" applyBorder="1" applyAlignment="1">
      <alignment vertical="center"/>
    </xf>
    <xf fontId="9" fillId="0" borderId="20" numFmtId="0" xfId="0" applyFont="1" applyBorder="1" applyAlignment="1">
      <alignment horizontal="center"/>
    </xf>
    <xf fontId="9" fillId="0" borderId="33" numFmtId="0" xfId="0" applyFont="1" applyBorder="1" applyAlignment="1">
      <alignment horizontal="center"/>
    </xf>
    <xf fontId="10" fillId="0" borderId="34" numFmtId="0" xfId="0" applyFont="1" applyBorder="1" applyAlignment="1">
      <alignment horizontal="center"/>
    </xf>
    <xf fontId="9" fillId="0" borderId="34" numFmtId="0" xfId="0" applyFont="1" applyBorder="1" applyAlignment="1">
      <alignment horizontal="center"/>
    </xf>
    <xf fontId="9" fillId="0" borderId="35" numFmtId="0" xfId="0" applyFont="1" applyBorder="1" applyAlignment="1">
      <alignment horizontal="center"/>
    </xf>
    <xf fontId="13" fillId="6" borderId="25" numFmtId="0" xfId="0" applyFont="1" applyFill="1" applyBorder="1" applyAlignment="1">
      <alignment wrapText="1"/>
    </xf>
    <xf fontId="9" fillId="0" borderId="26" numFmtId="0" xfId="0" applyFont="1" applyBorder="1" applyAlignment="1">
      <alignment horizontal="center"/>
    </xf>
    <xf fontId="9" fillId="0" borderId="1" numFmtId="0" xfId="0" applyFont="1" applyBorder="1" applyAlignment="1">
      <alignment horizontal="center"/>
    </xf>
    <xf fontId="9" fillId="0" borderId="31" numFmtId="0" xfId="0" applyFont="1" applyBorder="1" applyAlignment="1">
      <alignment horizontal="center"/>
    </xf>
    <xf fontId="9" fillId="0" borderId="0" numFmtId="0" xfId="0" applyFont="1" applyAlignment="1">
      <alignment horizontal="center" vertical="center"/>
    </xf>
    <xf fontId="9" fillId="0" borderId="46" numFmtId="0" xfId="0" applyFont="1" applyBorder="1" applyAlignment="1">
      <alignment horizontal="center" wrapText="1"/>
    </xf>
    <xf fontId="9" fillId="7" borderId="25" numFmtId="0" xfId="0" applyFont="1" applyFill="1" applyBorder="1" applyAlignment="1">
      <alignment horizontal="left" vertical="center"/>
    </xf>
    <xf fontId="16" fillId="0" borderId="26" numFmtId="2" xfId="0" applyNumberFormat="1" applyFont="1" applyBorder="1" applyAlignment="1">
      <alignment horizontal="center" vertical="center"/>
    </xf>
    <xf fontId="9" fillId="0" borderId="61" numFmtId="0" xfId="0" applyFont="1" applyBorder="1" applyAlignment="1">
      <alignment horizontal="center" vertical="center" wrapText="1"/>
    </xf>
    <xf fontId="9" fillId="8" borderId="1" numFmtId="0" xfId="0" applyFont="1" applyFill="1" applyBorder="1" applyAlignment="1">
      <alignment vertical="center"/>
    </xf>
    <xf fontId="16" fillId="0" borderId="1" numFmtId="2" xfId="0" applyNumberFormat="1" applyFont="1" applyBorder="1" applyAlignment="1">
      <alignment vertical="center"/>
    </xf>
    <xf fontId="9" fillId="7" borderId="28" numFmtId="0" xfId="0" applyFont="1" applyFill="1" applyBorder="1" applyAlignment="1">
      <alignment horizontal="left" vertical="center"/>
    </xf>
    <xf fontId="9" fillId="0" borderId="1" numFmtId="2" xfId="0" applyNumberFormat="1" applyFont="1" applyBorder="1" applyAlignment="1">
      <alignment horizontal="center" vertical="center"/>
    </xf>
    <xf fontId="9" fillId="0" borderId="62" numFmtId="0" xfId="0" applyFont="1" applyBorder="1" applyAlignment="1">
      <alignment horizontal="center" vertical="center" wrapText="1"/>
    </xf>
    <xf fontId="9" fillId="0" borderId="1" numFmtId="2" xfId="0" applyNumberFormat="1" applyFont="1" applyBorder="1" applyAlignment="1">
      <alignment vertical="center"/>
    </xf>
    <xf fontId="9" fillId="7" borderId="30" numFmtId="0" xfId="0" applyFont="1" applyFill="1" applyBorder="1" applyAlignment="1">
      <alignment horizontal="left" vertical="center" wrapText="1"/>
    </xf>
    <xf fontId="9" fillId="0" borderId="31" numFmtId="2" xfId="0" applyNumberFormat="1" applyFont="1" applyBorder="1" applyAlignment="1">
      <alignment horizontal="center" vertical="center"/>
    </xf>
    <xf fontId="9" fillId="0" borderId="63" numFmtId="0" xfId="0" applyFont="1" applyBorder="1" applyAlignment="1">
      <alignment horizontal="center" vertical="center" wrapText="1"/>
    </xf>
    <xf fontId="9" fillId="8" borderId="1" numFmtId="0" xfId="0" applyFont="1" applyFill="1" applyBorder="1" applyAlignment="1">
      <alignment vertical="center" wrapText="1"/>
    </xf>
    <xf fontId="9" fillId="0" borderId="11" numFmtId="0" xfId="0" applyFont="1" applyBorder="1"/>
    <xf fontId="10" fillId="9" borderId="13" numFmtId="4" xfId="0" applyNumberFormat="1" applyFont="1" applyFill="1" applyBorder="1"/>
    <xf fontId="9" fillId="0" borderId="25" numFmtId="0" xfId="0" applyFont="1" applyBorder="1" applyAlignment="1">
      <alignment wrapText="1"/>
    </xf>
    <xf fontId="9" fillId="0" borderId="26" numFmtId="4" xfId="0" applyNumberFormat="1" applyFont="1" applyBorder="1" applyAlignment="1">
      <alignment wrapText="1"/>
    </xf>
    <xf fontId="9" fillId="0" borderId="26" numFmtId="0" xfId="0" applyFont="1" applyBorder="1" applyAlignment="1">
      <alignment horizontal="center" wrapText="1"/>
    </xf>
    <xf fontId="9" fillId="0" borderId="28" numFmtId="0" xfId="0" applyFont="1" applyBorder="1" applyAlignment="1">
      <alignment wrapText="1"/>
    </xf>
    <xf fontId="9" fillId="0" borderId="1" numFmtId="4" xfId="0" applyNumberFormat="1" applyFont="1" applyBorder="1" applyAlignment="1">
      <alignment wrapText="1"/>
    </xf>
    <xf fontId="9" fillId="0" borderId="1" numFmtId="0" xfId="0" applyFont="1" applyBorder="1" applyAlignment="1">
      <alignment horizontal="center" wrapText="1"/>
    </xf>
    <xf fontId="16" fillId="0" borderId="28" numFmtId="0" xfId="0" applyFont="1" applyBorder="1" applyAlignment="1">
      <alignment wrapText="1"/>
    </xf>
    <xf fontId="16" fillId="0" borderId="1" numFmtId="4" xfId="0" applyNumberFormat="1" applyFont="1" applyBorder="1" applyAlignment="1">
      <alignment wrapText="1"/>
    </xf>
    <xf fontId="16" fillId="0" borderId="1" numFmtId="0" xfId="0" applyFont="1" applyBorder="1" applyAlignment="1">
      <alignment horizontal="center" wrapText="1"/>
    </xf>
    <xf fontId="16" fillId="0" borderId="0" numFmtId="0" xfId="0" applyFont="1" applyAlignment="1">
      <alignment wrapText="1"/>
    </xf>
    <xf fontId="27" fillId="0" borderId="28" numFmtId="0" xfId="0" applyFont="1" applyBorder="1" applyAlignment="1">
      <alignment wrapText="1"/>
    </xf>
    <xf fontId="16" fillId="0" borderId="30" numFmtId="0" xfId="0" applyFont="1" applyBorder="1" applyAlignment="1">
      <alignment wrapText="1"/>
    </xf>
    <xf fontId="16" fillId="0" borderId="31" numFmtId="4" xfId="0" applyNumberFormat="1" applyFont="1" applyBorder="1" applyAlignment="1">
      <alignment wrapText="1"/>
    </xf>
    <xf fontId="16" fillId="0" borderId="31" numFmtId="0" xfId="0" applyFont="1" applyBorder="1" applyAlignment="1">
      <alignment horizontal="center" wrapText="1"/>
    </xf>
    <xf fontId="9" fillId="0" borderId="39" numFmtId="2" xfId="0" applyNumberFormat="1" applyFont="1" applyBorder="1" applyAlignment="1">
      <alignment wrapText="1"/>
    </xf>
    <xf fontId="28" fillId="0" borderId="11" numFmtId="0" xfId="0" applyFont="1" applyBorder="1" applyAlignment="1">
      <alignment horizontal="center" vertical="center"/>
    </xf>
    <xf fontId="11" fillId="0" borderId="16" numFmtId="0" xfId="0" applyFont="1" applyBorder="1" applyAlignment="1">
      <alignment horizontal="center" vertical="center"/>
    </xf>
    <xf fontId="28" fillId="0" borderId="12" numFmtId="0" xfId="0" applyFont="1" applyBorder="1" applyAlignment="1">
      <alignment horizontal="center" vertical="center"/>
    </xf>
    <xf fontId="28" fillId="0" borderId="17" numFmtId="0" xfId="0" applyFont="1" applyBorder="1" applyAlignment="1">
      <alignment horizontal="center" vertical="center"/>
    </xf>
    <xf fontId="28" fillId="0" borderId="0" numFmtId="0" xfId="0" applyFont="1"/>
    <xf fontId="3" fillId="0" borderId="15" numFmtId="0" xfId="0" applyFont="1" applyBorder="1"/>
    <xf fontId="28" fillId="0" borderId="12" numFmtId="0" xfId="0" applyFont="1" applyBorder="1" applyAlignment="1">
      <alignment horizontal="center"/>
    </xf>
    <xf fontId="28" fillId="0" borderId="13" numFmtId="0" xfId="0" applyFont="1" applyBorder="1" applyAlignment="1">
      <alignment horizontal="center"/>
    </xf>
    <xf fontId="28" fillId="0" borderId="14" numFmtId="0" xfId="0" applyFont="1" applyBorder="1" applyAlignment="1">
      <alignment horizontal="center" vertical="center" wrapText="1"/>
    </xf>
    <xf fontId="28" fillId="0" borderId="15" numFmtId="0" xfId="0" applyFont="1" applyBorder="1" applyAlignment="1">
      <alignment horizontal="center" vertical="center" wrapText="1"/>
    </xf>
    <xf fontId="28" fillId="0" borderId="17" numFmtId="0" xfId="0" applyFont="1" applyBorder="1" applyAlignment="1">
      <alignment horizontal="center" vertical="center" wrapText="1"/>
    </xf>
    <xf fontId="29" fillId="5" borderId="15" numFmtId="0" xfId="0" applyFont="1" applyFill="1" applyBorder="1" applyAlignment="1">
      <alignment horizontal="center" vertical="center"/>
    </xf>
    <xf fontId="29" fillId="5" borderId="16" numFmtId="0" xfId="0" applyFont="1" applyFill="1" applyBorder="1" applyAlignment="1">
      <alignment horizontal="center" vertical="center"/>
    </xf>
    <xf fontId="11" fillId="0" borderId="0" numFmtId="0" xfId="0" applyFont="1"/>
    <xf fontId="30" fillId="0" borderId="39" numFmtId="4" xfId="0" applyNumberFormat="1" applyFont="1" applyBorder="1"/>
    <xf fontId="30" fillId="0" borderId="16" numFmtId="4" xfId="0" applyNumberFormat="1" applyFont="1" applyBorder="1"/>
    <xf fontId="28" fillId="0" borderId="16" numFmtId="0" xfId="0" applyFont="1" applyBorder="1" applyAlignment="1">
      <alignment horizontal="center"/>
    </xf>
    <xf fontId="28" fillId="0" borderId="17" numFmtId="0" xfId="0" applyFont="1" applyBorder="1" applyAlignment="1">
      <alignment horizontal="center"/>
    </xf>
    <xf fontId="28" fillId="0" borderId="22" numFmtId="0" xfId="0" applyFont="1" applyBorder="1" applyAlignment="1">
      <alignment horizontal="center" vertical="center" wrapText="1"/>
    </xf>
    <xf fontId="28" fillId="0" borderId="23" numFmtId="0" xfId="0" applyFont="1" applyBorder="1" applyAlignment="1">
      <alignment horizontal="center" vertical="center" wrapText="1"/>
    </xf>
    <xf fontId="28" fillId="0" borderId="24" numFmtId="0" xfId="0" applyFont="1" applyBorder="1" applyAlignment="1">
      <alignment horizontal="center" vertical="center" wrapText="1"/>
    </xf>
    <xf fontId="28" fillId="5" borderId="19" numFmtId="0" xfId="0" applyFont="1" applyFill="1" applyBorder="1" applyAlignment="1">
      <alignment horizontal="center" vertical="center"/>
    </xf>
    <xf fontId="28" fillId="5" borderId="20" numFmtId="0" xfId="0" applyFont="1" applyFill="1" applyBorder="1" applyAlignment="1">
      <alignment horizontal="center" vertical="center"/>
    </xf>
    <xf fontId="30" fillId="6" borderId="15" numFmtId="2" xfId="0" applyNumberFormat="1" applyFont="1" applyFill="1" applyBorder="1"/>
    <xf fontId="28" fillId="5" borderId="15" numFmtId="0" xfId="0" applyFont="1" applyFill="1" applyBorder="1" applyAlignment="1">
      <alignment horizontal="left" wrapText="1"/>
    </xf>
    <xf fontId="28" fillId="5" borderId="16" numFmtId="0" xfId="0" applyFont="1" applyFill="1" applyBorder="1" applyAlignment="1">
      <alignment horizontal="left" wrapText="1"/>
    </xf>
    <xf fontId="28" fillId="5" borderId="17" numFmtId="0" xfId="0" applyFont="1" applyFill="1" applyBorder="1" applyAlignment="1">
      <alignment horizontal="left" wrapText="1"/>
    </xf>
    <xf fontId="28" fillId="5" borderId="0" numFmtId="0" xfId="0" applyFont="1" applyFill="1"/>
    <xf fontId="30" fillId="6" borderId="8" numFmtId="4" xfId="0" applyNumberFormat="1" applyFont="1" applyFill="1" applyBorder="1"/>
    <xf fontId="28" fillId="5" borderId="11" numFmtId="0" xfId="0" applyFont="1" applyFill="1" applyBorder="1" applyAlignment="1">
      <alignment horizontal="left" wrapText="1"/>
    </xf>
    <xf fontId="28" fillId="5" borderId="12" numFmtId="0" xfId="0" applyFont="1" applyFill="1" applyBorder="1" applyAlignment="1">
      <alignment horizontal="left" wrapText="1"/>
    </xf>
    <xf fontId="28" fillId="5" borderId="13" numFmtId="0" xfId="0" applyFont="1" applyFill="1" applyBorder="1" applyAlignment="1">
      <alignment horizontal="left" wrapText="1"/>
    </xf>
    <xf fontId="31" fillId="0" borderId="0" numFmtId="0" xfId="0" applyFont="1"/>
    <xf fontId="28" fillId="6" borderId="39" numFmtId="2" xfId="0" applyNumberFormat="1" applyFont="1" applyFill="1" applyBorder="1"/>
    <xf fontId="28" fillId="5" borderId="11" numFmtId="0" xfId="0" applyFont="1" applyFill="1" applyBorder="1" applyAlignment="1">
      <alignment wrapText="1"/>
    </xf>
    <xf fontId="28" fillId="5" borderId="12" numFmtId="0" xfId="0" applyFont="1" applyFill="1" applyBorder="1" applyAlignment="1">
      <alignment wrapText="1"/>
    </xf>
    <xf fontId="28" fillId="5" borderId="13" numFmtId="0" xfId="0" applyFont="1" applyFill="1" applyBorder="1" applyAlignment="1">
      <alignment wrapText="1"/>
    </xf>
    <xf fontId="28" fillId="6" borderId="39" numFmtId="4" xfId="0" applyNumberFormat="1" applyFont="1" applyFill="1" applyBorder="1" applyAlignment="1">
      <alignment horizontal="center" vertical="center"/>
    </xf>
    <xf fontId="28" fillId="5" borderId="11" numFmtId="0" xfId="0" applyFont="1" applyFill="1" applyBorder="1" applyAlignment="1">
      <alignment horizontal="center" vertical="center" wrapText="1"/>
    </xf>
    <xf fontId="28" fillId="5" borderId="12" numFmtId="0" xfId="0" applyFont="1" applyFill="1" applyBorder="1" applyAlignment="1">
      <alignment horizontal="center" vertical="center" wrapText="1"/>
    </xf>
    <xf fontId="28" fillId="5" borderId="13" numFmtId="0" xfId="0" applyFont="1" applyFill="1" applyBorder="1" applyAlignment="1">
      <alignment horizontal="center" vertical="center" wrapText="1"/>
    </xf>
    <xf fontId="19" fillId="0" borderId="33" numFmtId="0" xfId="0" applyFont="1" applyBorder="1" applyAlignment="1">
      <alignment horizontal="center" vertical="center"/>
    </xf>
    <xf fontId="19" fillId="0" borderId="35" numFmtId="0" xfId="0" applyFont="1" applyBorder="1" applyAlignment="1">
      <alignment horizontal="center" vertical="center"/>
    </xf>
    <xf fontId="28" fillId="0" borderId="18" numFmtId="0" xfId="0" applyFont="1" applyBorder="1" applyAlignment="1">
      <alignment horizontal="center" vertical="center" wrapText="1"/>
    </xf>
    <xf fontId="28" fillId="0" borderId="19" numFmtId="0" xfId="0" applyFont="1" applyBorder="1" applyAlignment="1">
      <alignment horizontal="center" vertical="center" wrapText="1"/>
    </xf>
    <xf fontId="28" fillId="0" borderId="21" numFmtId="0" xfId="0" applyFont="1" applyBorder="1" applyAlignment="1">
      <alignment horizontal="center" vertical="center" wrapText="1"/>
    </xf>
    <xf fontId="29" fillId="0" borderId="41" numFmtId="0" xfId="0" applyFont="1" applyBorder="1" applyAlignment="1">
      <alignment horizontal="center" vertical="center"/>
    </xf>
    <xf fontId="28" fillId="5" borderId="38" numFmtId="0" xfId="0" applyFont="1" applyFill="1" applyBorder="1" applyAlignment="1">
      <alignment horizontal="center" vertical="center" wrapText="1"/>
    </xf>
    <xf fontId="30" fillId="0" borderId="28" numFmtId="0" xfId="0" applyFont="1" applyBorder="1" applyAlignment="1">
      <alignment horizontal="center" vertical="center"/>
    </xf>
    <xf fontId="28" fillId="0" borderId="1" numFmtId="0" xfId="0" applyFont="1" applyBorder="1" applyAlignment="1">
      <alignment horizontal="center" vertical="center" wrapText="1"/>
    </xf>
    <xf fontId="28" fillId="0" borderId="3" numFmtId="0" xfId="0" applyFont="1" applyBorder="1" applyAlignment="1">
      <alignment horizontal="center" vertical="center" wrapText="1"/>
    </xf>
    <xf fontId="28" fillId="0" borderId="4" numFmtId="0" xfId="0" applyFont="1" applyBorder="1" applyAlignment="1">
      <alignment horizontal="center" vertical="center" wrapText="1"/>
    </xf>
    <xf fontId="28" fillId="0" borderId="1" numFmtId="0" xfId="0" applyFont="1" applyBorder="1" applyAlignment="1">
      <alignment horizontal="center" vertical="center"/>
    </xf>
    <xf fontId="28" fillId="5" borderId="29" numFmtId="0" xfId="0" applyFont="1" applyFill="1" applyBorder="1" applyAlignment="1">
      <alignment horizontal="center" vertical="center" wrapText="1"/>
    </xf>
    <xf fontId="28" fillId="0" borderId="6" numFmtId="0" xfId="0" applyFont="1" applyBorder="1" applyAlignment="1">
      <alignment horizontal="center" vertical="center" wrapText="1"/>
    </xf>
    <xf fontId="28" fillId="0" borderId="6" numFmtId="0" xfId="0" applyFont="1" applyBorder="1" applyAlignment="1">
      <alignment horizontal="center" vertical="center"/>
    </xf>
    <xf fontId="28" fillId="5" borderId="44" numFmtId="0" xfId="0" applyFont="1" applyFill="1" applyBorder="1" applyAlignment="1">
      <alignment horizontal="center" vertical="center" wrapText="1"/>
    </xf>
    <xf fontId="31" fillId="0" borderId="0" numFmtId="0" xfId="0" applyFont="1" applyAlignment="1">
      <alignment wrapText="1"/>
    </xf>
    <xf fontId="30" fillId="0" borderId="28" numFmtId="0" xfId="0" applyFont="1" applyBorder="1" applyAlignment="1">
      <alignment horizontal="center"/>
    </xf>
    <xf fontId="28" fillId="0" borderId="6" numFmtId="0" xfId="0" applyFont="1" applyBorder="1" applyAlignment="1">
      <alignment horizontal="center" wrapText="1"/>
    </xf>
    <xf fontId="28" fillId="0" borderId="42" numFmtId="0" xfId="0" applyFont="1" applyBorder="1" applyAlignment="1">
      <alignment horizontal="center" wrapText="1"/>
    </xf>
    <xf fontId="28" fillId="0" borderId="43" numFmtId="0" xfId="0" applyFont="1" applyBorder="1" applyAlignment="1">
      <alignment horizontal="center" wrapText="1"/>
    </xf>
    <xf fontId="28" fillId="0" borderId="6" numFmtId="0" xfId="0" applyFont="1" applyBorder="1" applyAlignment="1">
      <alignment horizontal="center"/>
    </xf>
    <xf fontId="28" fillId="5" borderId="44" numFmtId="0" xfId="0" applyFont="1" applyFill="1" applyBorder="1" applyAlignment="1">
      <alignment horizontal="center" wrapText="1"/>
    </xf>
    <xf fontId="28" fillId="5" borderId="0" numFmtId="0" xfId="0" applyFont="1" applyFill="1" applyAlignment="1">
      <alignment horizontal="center" wrapText="1"/>
    </xf>
    <xf fontId="28" fillId="0" borderId="42" numFmtId="0" xfId="0" applyFont="1" applyBorder="1" applyAlignment="1">
      <alignment horizontal="center" vertical="center" wrapText="1"/>
    </xf>
    <xf fontId="28" fillId="0" borderId="43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center" vertical="center"/>
    </xf>
    <xf fontId="28" fillId="0" borderId="45" numFmtId="0" xfId="0" applyFont="1" applyBorder="1" applyAlignment="1">
      <alignment horizontal="center" vertical="center"/>
    </xf>
    <xf fontId="28" fillId="0" borderId="26" numFmtId="0" xfId="0" applyFont="1" applyBorder="1" applyAlignment="1">
      <alignment horizontal="center" vertical="center"/>
    </xf>
    <xf fontId="28" fillId="0" borderId="27" numFmtId="0" xfId="0" applyFont="1" applyBorder="1" applyAlignment="1">
      <alignment horizontal="center" vertical="center" wrapText="1"/>
    </xf>
    <xf fontId="11" fillId="0" borderId="24" numFmtId="0" xfId="0" applyFont="1" applyBorder="1" applyAlignment="1">
      <alignment horizontal="center" vertical="center"/>
    </xf>
    <xf fontId="28" fillId="0" borderId="40" numFmtId="0" xfId="0" applyFont="1" applyBorder="1" applyAlignment="1">
      <alignment vertical="center" wrapText="1"/>
    </xf>
    <xf fontId="28" fillId="0" borderId="46" numFmtId="0" xfId="0" applyFont="1" applyBorder="1" applyAlignment="1">
      <alignment vertical="center" wrapText="1"/>
    </xf>
    <xf fontId="28" fillId="0" borderId="6" numFmtId="0" xfId="0" applyFont="1" applyBorder="1" applyAlignment="1">
      <alignment vertical="center" wrapText="1"/>
    </xf>
    <xf fontId="28" fillId="0" borderId="6" numFmtId="0" xfId="0" applyFont="1" applyBorder="1" applyAlignment="1">
      <alignment vertical="center"/>
    </xf>
    <xf fontId="28" fillId="0" borderId="36" numFmtId="0" xfId="0" applyFont="1" applyBorder="1" applyAlignment="1">
      <alignment horizontal="center" vertical="center"/>
    </xf>
    <xf fontId="28" fillId="0" borderId="47" numFmtId="0" xfId="0" applyFont="1" applyBorder="1" applyAlignment="1">
      <alignment horizontal="center" vertical="center"/>
    </xf>
    <xf fontId="11" fillId="0" borderId="28" numFmtId="0" xfId="0" applyFont="1" applyBorder="1" applyAlignment="1">
      <alignment vertical="center"/>
    </xf>
    <xf fontId="28" fillId="0" borderId="1" numFmtId="0" xfId="0" applyFont="1" applyBorder="1" applyAlignment="1">
      <alignment vertical="center" wrapText="1"/>
    </xf>
    <xf fontId="28" fillId="0" borderId="3" numFmtId="4" xfId="0" applyNumberFormat="1" applyFont="1" applyBorder="1" applyAlignment="1">
      <alignment horizontal="center" vertical="center"/>
    </xf>
    <xf fontId="28" fillId="0" borderId="48" numFmtId="4" xfId="0" applyNumberFormat="1" applyFont="1" applyBorder="1" applyAlignment="1">
      <alignment horizontal="center" vertical="center"/>
    </xf>
    <xf fontId="28" fillId="0" borderId="28" numFmtId="0" xfId="0" applyFont="1" applyBorder="1" applyAlignment="1">
      <alignment wrapText="1"/>
    </xf>
    <xf fontId="28" fillId="0" borderId="1" numFmtId="0" xfId="0" applyFont="1" applyBorder="1" applyAlignment="1">
      <alignment wrapText="1"/>
    </xf>
    <xf fontId="28" fillId="0" borderId="1" numFmtId="0" xfId="0" applyFont="1" applyBorder="1"/>
    <xf fontId="28" fillId="0" borderId="36" numFmtId="0" xfId="0" applyFont="1" applyBorder="1" applyAlignment="1">
      <alignment horizontal="center"/>
    </xf>
    <xf fontId="28" fillId="0" borderId="47" numFmtId="0" xfId="0" applyFont="1" applyBorder="1" applyAlignment="1">
      <alignment horizontal="center"/>
    </xf>
    <xf fontId="15" fillId="0" borderId="0" numFmtId="0" xfId="0" applyFont="1" applyAlignment="1">
      <alignment horizontal="center" vertical="center"/>
    </xf>
    <xf fontId="31" fillId="0" borderId="28" numFmtId="0" xfId="0" applyFont="1" applyBorder="1" applyAlignment="1">
      <alignment horizontal="center" vertical="center"/>
    </xf>
    <xf fontId="31" fillId="0" borderId="1" numFmtId="0" xfId="0" applyFont="1" applyBorder="1" applyAlignment="1">
      <alignment horizontal="center" vertical="center" wrapText="1"/>
    </xf>
    <xf fontId="31" fillId="0" borderId="1" numFmtId="0" xfId="0" applyFont="1" applyBorder="1" applyAlignment="1">
      <alignment horizontal="center" vertical="center"/>
    </xf>
    <xf fontId="30" fillId="10" borderId="0" numFmtId="4" xfId="0" applyNumberFormat="1" applyFont="1" applyFill="1" applyAlignment="1">
      <alignment horizontal="center" vertical="center"/>
    </xf>
    <xf fontId="11" fillId="10" borderId="24" numFmtId="0" xfId="0" applyFont="1" applyFill="1" applyBorder="1" applyAlignment="1">
      <alignment horizontal="center" vertical="center"/>
    </xf>
    <xf fontId="31" fillId="0" borderId="49" numFmtId="0" xfId="0" applyFont="1" applyBorder="1" applyAlignment="1">
      <alignment vertical="center" wrapText="1"/>
    </xf>
    <xf fontId="31" fillId="0" borderId="7" numFmtId="0" xfId="0" applyFont="1" applyBorder="1" applyAlignment="1">
      <alignment vertical="center" wrapText="1"/>
    </xf>
    <xf fontId="31" fillId="0" borderId="1" numFmtId="0" xfId="0" applyFont="1" applyBorder="1" applyAlignment="1">
      <alignment vertical="center" wrapText="1"/>
    </xf>
    <xf fontId="28" fillId="0" borderId="1" numFmtId="0" xfId="0" applyFont="1" applyBorder="1" applyAlignment="1">
      <alignment vertical="center"/>
    </xf>
    <xf fontId="28" fillId="10" borderId="0" numFmtId="0" xfId="0" applyFont="1" applyFill="1" applyAlignment="1">
      <alignment vertical="center"/>
    </xf>
    <xf fontId="28" fillId="10" borderId="24" numFmtId="2" xfId="0" applyNumberFormat="1" applyFont="1" applyFill="1" applyBorder="1" applyAlignment="1">
      <alignment vertical="center" wrapText="1"/>
    </xf>
    <xf fontId="31" fillId="10" borderId="1" numFmtId="4" xfId="0" applyNumberFormat="1" applyFont="1" applyFill="1" applyBorder="1" applyAlignment="1">
      <alignment vertical="center"/>
    </xf>
    <xf fontId="28" fillId="10" borderId="29" numFmtId="2" xfId="0" applyNumberFormat="1" applyFont="1" applyFill="1" applyBorder="1" applyAlignment="1">
      <alignment vertical="center"/>
    </xf>
    <xf fontId="31" fillId="0" borderId="28" numFmtId="0" xfId="0" applyFont="1" applyBorder="1" applyAlignment="1">
      <alignment wrapText="1"/>
    </xf>
    <xf fontId="31" fillId="0" borderId="1" numFmtId="0" xfId="0" applyFont="1" applyBorder="1" applyAlignment="1">
      <alignment wrapText="1"/>
    </xf>
    <xf fontId="31" fillId="0" borderId="1" numFmtId="0" xfId="0" applyFont="1" applyBorder="1"/>
    <xf fontId="28" fillId="10" borderId="24" numFmtId="2" xfId="0" applyNumberFormat="1" applyFont="1" applyFill="1" applyBorder="1"/>
    <xf fontId="31" fillId="10" borderId="0" numFmtId="0" xfId="0" applyFont="1" applyFill="1" applyAlignment="1">
      <alignment horizontal="center" vertical="center"/>
    </xf>
    <xf fontId="28" fillId="10" borderId="24" numFmtId="2" xfId="0" applyNumberFormat="1" applyFont="1" applyFill="1" applyBorder="1" applyAlignment="1">
      <alignment horizontal="center" vertical="center"/>
    </xf>
    <xf fontId="15" fillId="0" borderId="33" numFmtId="0" xfId="0" applyFont="1" applyBorder="1" applyAlignment="1">
      <alignment horizontal="center" vertical="center"/>
    </xf>
    <xf fontId="19" fillId="10" borderId="35" numFmtId="4" xfId="0" applyNumberFormat="1" applyFont="1" applyFill="1" applyBorder="1" applyAlignment="1">
      <alignment horizontal="center" vertical="center"/>
    </xf>
    <xf fontId="31" fillId="0" borderId="30" numFmtId="4" xfId="0" applyNumberFormat="1" applyFont="1" applyBorder="1" applyAlignment="1">
      <alignment horizontal="center" vertical="center"/>
    </xf>
    <xf fontId="31" fillId="0" borderId="50" numFmtId="4" xfId="0" applyNumberFormat="1" applyFont="1" applyBorder="1" applyAlignment="1">
      <alignment horizontal="center" vertical="center"/>
    </xf>
    <xf fontId="31" fillId="0" borderId="53" numFmtId="4" xfId="0" applyNumberFormat="1" applyFont="1" applyBorder="1" applyAlignment="1">
      <alignment horizontal="center" vertical="center"/>
    </xf>
    <xf fontId="31" fillId="0" borderId="31" numFmtId="4" xfId="0" applyNumberFormat="1" applyFont="1" applyBorder="1" applyAlignment="1">
      <alignment horizontal="center" vertical="center"/>
    </xf>
    <xf fontId="31" fillId="5" borderId="50" numFmtId="4" xfId="0" applyNumberFormat="1" applyFont="1" applyFill="1" applyBorder="1" applyAlignment="1">
      <alignment horizontal="center" vertical="center"/>
    </xf>
    <xf fontId="32" fillId="0" borderId="39" numFmtId="4" xfId="0" applyNumberFormat="1" applyFont="1" applyBorder="1" applyAlignment="1">
      <alignment horizontal="center" vertical="center"/>
    </xf>
    <xf fontId="33" fillId="0" borderId="51" numFmtId="4" xfId="0" applyNumberFormat="1" applyFont="1" applyBorder="1" applyAlignment="1">
      <alignment vertical="center"/>
    </xf>
    <xf fontId="33" fillId="0" borderId="52" numFmtId="4" xfId="0" applyNumberFormat="1" applyFont="1" applyBorder="1" applyAlignment="1">
      <alignment vertical="center"/>
    </xf>
    <xf fontId="31" fillId="0" borderId="50" numFmtId="2" xfId="0" applyNumberFormat="1" applyFont="1" applyBorder="1" applyAlignment="1">
      <alignment horizontal="center" vertical="center"/>
    </xf>
    <xf fontId="31" fillId="0" borderId="53" numFmtId="2" xfId="0" applyNumberFormat="1" applyFont="1" applyBorder="1" applyAlignment="1">
      <alignment horizontal="center" vertical="center"/>
    </xf>
    <xf fontId="31" fillId="0" borderId="53" numFmtId="4" xfId="0" applyNumberFormat="1" applyFont="1" applyBorder="1" applyAlignment="1">
      <alignment vertical="center"/>
    </xf>
    <xf fontId="31" fillId="0" borderId="32" numFmtId="4" xfId="0" applyNumberFormat="1" applyFont="1" applyBorder="1" applyAlignment="1">
      <alignment vertical="center"/>
    </xf>
    <xf fontId="11" fillId="0" borderId="20" numFmtId="0" xfId="0" applyFont="1" applyBorder="1"/>
    <xf fontId="31" fillId="0" borderId="51" numFmtId="4" xfId="0" applyNumberFormat="1" applyFont="1" applyBorder="1" applyAlignment="1">
      <alignment vertical="center"/>
    </xf>
    <xf fontId="31" fillId="0" borderId="31" numFmtId="4" xfId="0" applyNumberFormat="1" applyFont="1" applyBorder="1" applyAlignment="1">
      <alignment vertical="center"/>
    </xf>
    <xf fontId="31" fillId="0" borderId="20" numFmtId="4" xfId="0" applyNumberFormat="1" applyFont="1" applyBorder="1"/>
    <xf fontId="31" fillId="0" borderId="30" numFmtId="4" xfId="0" applyNumberFormat="1" applyFont="1" applyBorder="1"/>
    <xf fontId="31" fillId="0" borderId="53" numFmtId="4" xfId="0" applyNumberFormat="1" applyFont="1" applyBorder="1"/>
    <xf fontId="31" fillId="0" borderId="50" numFmtId="4" xfId="0" applyNumberFormat="1" applyFont="1" applyBorder="1" applyAlignment="1">
      <alignment horizontal="center"/>
    </xf>
    <xf fontId="31" fillId="0" borderId="53" numFmtId="4" xfId="0" applyNumberFormat="1" applyFont="1" applyBorder="1" applyAlignment="1">
      <alignment horizontal="center"/>
    </xf>
    <xf fontId="31" fillId="0" borderId="32" numFmtId="4" xfId="0" applyNumberFormat="1" applyFont="1" applyBorder="1"/>
    <xf fontId="31" fillId="0" borderId="21" numFmtId="4" xfId="0" applyNumberFormat="1" applyFont="1" applyBorder="1"/>
    <xf fontId="31" fillId="0" borderId="32" numFmtId="4" xfId="0" applyNumberFormat="1" applyFont="1" applyBorder="1" applyAlignment="1">
      <alignment horizontal="center" vertical="center"/>
    </xf>
    <xf fontId="10" fillId="0" borderId="39" numFmtId="4" xfId="0" applyNumberFormat="1" applyFont="1" applyBorder="1"/>
    <xf fontId="11" fillId="0" borderId="0" numFmtId="0" xfId="0" applyFont="1" applyAlignment="1">
      <alignment horizontal="center" vertical="center"/>
    </xf>
    <xf fontId="31" fillId="0" borderId="0" numFmtId="4" xfId="0" applyNumberFormat="1" applyFont="1"/>
    <xf fontId="28" fillId="0" borderId="0" numFmtId="2" xfId="0" applyNumberFormat="1" applyFont="1"/>
    <xf fontId="30" fillId="0" borderId="0" numFmtId="0" xfId="0" applyFont="1"/>
    <xf fontId="30" fillId="0" borderId="0" numFmtId="0" xfId="0" applyFont="1" applyAlignment="1">
      <alignment horizontal="center"/>
    </xf>
    <xf fontId="11" fillId="0" borderId="0" numFmtId="0" xfId="0" applyFont="1" applyAlignment="1">
      <alignment horizontal="center"/>
    </xf>
    <xf fontId="15" fillId="0" borderId="0" numFmtId="4" xfId="0" applyNumberFormat="1" applyFont="1" applyAlignment="1">
      <alignment horizontal="center"/>
    </xf>
    <xf fontId="0" fillId="0" borderId="0" numFmtId="0" xfId="0" applyAlignment="1">
      <alignment horizontal="center"/>
    </xf>
    <xf fontId="31" fillId="0" borderId="25" numFmtId="4" xfId="0" applyNumberFormat="1" applyFont="1" applyBorder="1" applyAlignment="1">
      <alignment horizontal="center" vertical="center"/>
    </xf>
    <xf fontId="31" fillId="0" borderId="26" numFmtId="4" xfId="0" applyNumberFormat="1" applyFont="1" applyBorder="1" applyAlignment="1">
      <alignment horizontal="center" vertical="center"/>
    </xf>
    <xf fontId="30" fillId="10" borderId="16" numFmtId="2" xfId="0" applyNumberFormat="1" applyFont="1" applyFill="1" applyBorder="1" applyAlignment="1">
      <alignment horizontal="center" vertical="center"/>
    </xf>
    <xf fontId="11" fillId="10" borderId="16" numFmtId="0" xfId="0" applyFont="1" applyFill="1" applyBorder="1" applyAlignment="1">
      <alignment horizontal="center" vertical="center"/>
    </xf>
    <xf fontId="34" fillId="0" borderId="54" numFmtId="4" xfId="0" applyNumberFormat="1" applyFont="1" applyBorder="1" applyAlignment="1">
      <alignment horizontal="center" vertical="center"/>
    </xf>
    <xf fontId="31" fillId="0" borderId="25" numFmtId="4" xfId="0" applyNumberFormat="1" applyFont="1" applyBorder="1"/>
    <xf fontId="31" fillId="0" borderId="26" numFmtId="4" xfId="0" applyNumberFormat="1" applyFont="1" applyBorder="1"/>
    <xf fontId="30" fillId="10" borderId="16" numFmtId="2" xfId="0" applyNumberFormat="1" applyFont="1" applyFill="1" applyBorder="1"/>
    <xf fontId="11" fillId="10" borderId="16" numFmtId="0" xfId="0" applyFont="1" applyFill="1" applyBorder="1"/>
    <xf fontId="34" fillId="0" borderId="54" numFmtId="4" xfId="0" applyNumberFormat="1" applyFont="1" applyBorder="1"/>
    <xf fontId="28" fillId="0" borderId="0" numFmtId="0" xfId="0" applyFont="1" applyAlignment="1">
      <alignment horizontal="center"/>
    </xf>
    <xf fontId="31" fillId="0" borderId="0" numFmtId="4" xfId="0" applyNumberFormat="1" applyFont="1" applyAlignment="1">
      <alignment horizontal="center"/>
    </xf>
    <xf fontId="31" fillId="0" borderId="25" numFmtId="4" xfId="0" applyNumberFormat="1" applyFont="1" applyBorder="1" applyAlignment="1">
      <alignment horizontal="center"/>
    </xf>
    <xf fontId="31" fillId="0" borderId="26" numFmtId="4" xfId="0" applyNumberFormat="1" applyFont="1" applyBorder="1" applyAlignment="1">
      <alignment horizontal="center"/>
    </xf>
    <xf fontId="15" fillId="0" borderId="26" numFmtId="4" xfId="0" applyNumberFormat="1" applyFont="1" applyBorder="1" applyAlignment="1">
      <alignment horizontal="center"/>
    </xf>
    <xf fontId="5" fillId="10" borderId="16" numFmtId="2" xfId="0" applyNumberFormat="1" applyFont="1" applyFill="1" applyBorder="1" applyAlignment="1">
      <alignment horizontal="center"/>
    </xf>
    <xf fontId="0" fillId="10" borderId="16" numFmtId="0" xfId="0" applyFill="1" applyBorder="1" applyAlignment="1">
      <alignment horizontal="center"/>
    </xf>
    <xf fontId="23" fillId="0" borderId="54" numFmtId="4" xfId="0" applyNumberFormat="1" applyFont="1" applyBorder="1" applyAlignment="1">
      <alignment horizontal="center"/>
    </xf>
    <xf fontId="15" fillId="0" borderId="0" numFmtId="4" xfId="0" applyNumberFormat="1" applyFont="1" applyAlignment="1">
      <alignment horizontal="center" vertical="center"/>
    </xf>
    <xf fontId="15" fillId="0" borderId="25" numFmtId="4" xfId="0" applyNumberFormat="1" applyFont="1" applyBorder="1" applyAlignment="1">
      <alignment horizontal="center" vertical="center"/>
    </xf>
    <xf fontId="15" fillId="0" borderId="26" numFmtId="4" xfId="0" applyNumberFormat="1" applyFont="1" applyBorder="1" applyAlignment="1">
      <alignment horizontal="center" vertical="center"/>
    </xf>
    <xf fontId="5" fillId="10" borderId="16" numFmtId="2" xfId="0" applyNumberFormat="1" applyFont="1" applyFill="1" applyBorder="1" applyAlignment="1">
      <alignment horizontal="center" vertical="center"/>
    </xf>
    <xf fontId="0" fillId="10" borderId="16" numFmtId="0" xfId="0" applyFill="1" applyBorder="1" applyAlignment="1">
      <alignment horizontal="center" vertical="center"/>
    </xf>
    <xf fontId="23" fillId="0" borderId="8" numFmtId="4" xfId="0" applyNumberFormat="1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 wrapText="1"/>
    </xf>
    <xf fontId="31" fillId="7" borderId="25" numFmtId="0" xfId="0" applyFont="1" applyFill="1" applyBorder="1" applyAlignment="1">
      <alignment vertical="center"/>
    </xf>
    <xf fontId="31" fillId="10" borderId="27" numFmtId="4" xfId="0" applyNumberFormat="1" applyFont="1" applyFill="1" applyBorder="1" applyAlignment="1">
      <alignment vertical="center"/>
    </xf>
    <xf fontId="33" fillId="0" borderId="28" numFmtId="4" xfId="0" applyNumberFormat="1" applyFont="1" applyBorder="1" applyAlignment="1">
      <alignment horizontal="center" vertical="center"/>
    </xf>
    <xf fontId="31" fillId="0" borderId="28" numFmtId="4" xfId="0" applyNumberFormat="1" applyFont="1" applyBorder="1" applyAlignment="1">
      <alignment horizontal="center" vertical="center"/>
    </xf>
    <xf fontId="31" fillId="0" borderId="1" numFmtId="4" xfId="0" applyNumberFormat="1" applyFont="1" applyBorder="1" applyAlignment="1">
      <alignment horizontal="center" vertical="center"/>
    </xf>
    <xf fontId="31" fillId="5" borderId="3" numFmtId="4" xfId="0" applyNumberFormat="1" applyFont="1" applyFill="1" applyBorder="1" applyAlignment="1">
      <alignment horizontal="center" vertical="center"/>
    </xf>
    <xf fontId="34" fillId="0" borderId="55" numFmtId="4" xfId="0" applyNumberFormat="1" applyFont="1" applyBorder="1" applyAlignment="1">
      <alignment horizontal="center" vertical="center"/>
    </xf>
    <xf fontId="31" fillId="7" borderId="25" numFmtId="0" xfId="0" applyFont="1" applyFill="1" applyBorder="1" applyAlignment="1">
      <alignment horizontal="center" vertical="center"/>
    </xf>
    <xf fontId="31" fillId="10" borderId="27" numFmtId="4" xfId="0" applyNumberFormat="1" applyFont="1" applyFill="1" applyBorder="1" applyAlignment="1">
      <alignment horizontal="center" vertical="center"/>
    </xf>
    <xf fontId="31" fillId="7" borderId="25" numFmtId="0" xfId="0" applyFont="1" applyFill="1" applyBorder="1"/>
    <xf fontId="31" fillId="10" borderId="27" numFmtId="4" xfId="0" applyNumberFormat="1" applyFont="1" applyFill="1" applyBorder="1"/>
    <xf fontId="31" fillId="0" borderId="28" numFmtId="4" xfId="0" applyNumberFormat="1" applyFont="1" applyBorder="1"/>
    <xf fontId="31" fillId="0" borderId="1" numFmtId="4" xfId="0" applyNumberFormat="1" applyFont="1" applyBorder="1"/>
    <xf fontId="31" fillId="5" borderId="3" numFmtId="4" xfId="0" applyNumberFormat="1" applyFont="1" applyFill="1" applyBorder="1"/>
    <xf fontId="34" fillId="0" borderId="55" numFmtId="4" xfId="0" applyNumberFormat="1" applyFont="1" applyBorder="1"/>
    <xf fontId="31" fillId="7" borderId="25" numFmtId="0" xfId="0" applyFont="1" applyFill="1" applyBorder="1" applyAlignment="1">
      <alignment horizontal="center"/>
    </xf>
    <xf fontId="31" fillId="10" borderId="27" numFmtId="4" xfId="0" applyNumberFormat="1" applyFont="1" applyFill="1" applyBorder="1" applyAlignment="1">
      <alignment horizontal="center"/>
    </xf>
    <xf fontId="31" fillId="0" borderId="28" numFmtId="4" xfId="0" applyNumberFormat="1" applyFont="1" applyBorder="1" applyAlignment="1">
      <alignment horizontal="center"/>
    </xf>
    <xf fontId="31" fillId="0" borderId="1" numFmtId="4" xfId="0" applyNumberFormat="1" applyFont="1" applyBorder="1" applyAlignment="1">
      <alignment horizontal="center"/>
    </xf>
    <xf fontId="15" fillId="5" borderId="3" numFmtId="4" xfId="0" applyNumberFormat="1" applyFont="1" applyFill="1" applyBorder="1" applyAlignment="1">
      <alignment horizontal="center"/>
    </xf>
    <xf fontId="23" fillId="0" borderId="55" numFmtId="4" xfId="0" applyNumberFormat="1" applyFont="1" applyBorder="1" applyAlignment="1">
      <alignment horizontal="center"/>
    </xf>
    <xf fontId="15" fillId="10" borderId="27" numFmtId="4" xfId="0" applyNumberFormat="1" applyFont="1" applyFill="1" applyBorder="1" applyAlignment="1">
      <alignment horizontal="center" vertical="center"/>
    </xf>
    <xf fontId="15" fillId="0" borderId="28" numFmtId="4" xfId="0" applyNumberFormat="1" applyFont="1" applyBorder="1" applyAlignment="1">
      <alignment horizontal="center" vertical="center"/>
    </xf>
    <xf fontId="15" fillId="0" borderId="1" numFmtId="4" xfId="0" applyNumberFormat="1" applyFont="1" applyBorder="1" applyAlignment="1">
      <alignment horizontal="center" vertical="center"/>
    </xf>
    <xf fontId="15" fillId="5" borderId="3" numFmtId="4" xfId="0" applyNumberFormat="1" applyFont="1" applyFill="1" applyBorder="1" applyAlignment="1">
      <alignment horizontal="center" vertical="center"/>
    </xf>
    <xf fontId="23" fillId="0" borderId="49" numFmtId="4" xfId="0" applyNumberFormat="1" applyFont="1" applyBorder="1" applyAlignment="1">
      <alignment horizontal="center" vertical="center"/>
    </xf>
    <xf fontId="0" fillId="0" borderId="1" numFmtId="0" xfId="0" applyBorder="1" applyAlignment="1">
      <alignment horizontal="center" vertical="center"/>
    </xf>
    <xf fontId="31" fillId="7" borderId="28" numFmtId="0" xfId="0" applyFont="1" applyFill="1" applyBorder="1" applyAlignment="1">
      <alignment vertical="center"/>
    </xf>
    <xf fontId="31" fillId="5" borderId="29" numFmtId="4" xfId="0" applyNumberFormat="1" applyFont="1" applyFill="1" applyBorder="1" applyAlignment="1">
      <alignment vertical="center"/>
    </xf>
    <xf fontId="30" fillId="10" borderId="0" numFmtId="2" xfId="0" applyNumberFormat="1" applyFont="1" applyFill="1" applyAlignment="1">
      <alignment horizontal="center" vertical="center"/>
    </xf>
    <xf fontId="30" fillId="10" borderId="0" numFmtId="0" xfId="0" applyFont="1" applyFill="1" applyAlignment="1">
      <alignment horizontal="center" vertical="center"/>
    </xf>
    <xf fontId="31" fillId="7" borderId="28" numFmtId="0" xfId="0" applyFont="1" applyFill="1" applyBorder="1" applyAlignment="1">
      <alignment horizontal="center" vertical="center"/>
    </xf>
    <xf fontId="31" fillId="5" borderId="29" numFmtId="4" xfId="0" applyNumberFormat="1" applyFont="1" applyFill="1" applyBorder="1" applyAlignment="1">
      <alignment horizontal="center" vertical="center"/>
    </xf>
    <xf fontId="31" fillId="7" borderId="28" numFmtId="0" xfId="0" applyFont="1" applyFill="1" applyBorder="1"/>
    <xf fontId="31" fillId="5" borderId="29" numFmtId="4" xfId="0" applyNumberFormat="1" applyFont="1" applyFill="1" applyBorder="1"/>
    <xf fontId="30" fillId="10" borderId="0" numFmtId="2" xfId="0" applyNumberFormat="1" applyFont="1" applyFill="1"/>
    <xf fontId="30" fillId="10" borderId="0" numFmtId="0" xfId="0" applyFont="1" applyFill="1"/>
    <xf fontId="31" fillId="7" borderId="28" numFmtId="0" xfId="0" applyFont="1" applyFill="1" applyBorder="1" applyAlignment="1">
      <alignment horizontal="center"/>
    </xf>
    <xf fontId="31" fillId="5" borderId="29" numFmtId="4" xfId="0" applyNumberFormat="1" applyFont="1" applyFill="1" applyBorder="1" applyAlignment="1">
      <alignment horizontal="center"/>
    </xf>
    <xf fontId="5" fillId="10" borderId="0" numFmtId="2" xfId="0" applyNumberFormat="1" applyFont="1" applyFill="1" applyAlignment="1">
      <alignment horizontal="center"/>
    </xf>
    <xf fontId="5" fillId="10" borderId="0" numFmtId="0" xfId="0" applyFont="1" applyFill="1" applyAlignment="1">
      <alignment horizontal="center"/>
    </xf>
    <xf fontId="15" fillId="5" borderId="29" numFmtId="4" xfId="0" applyNumberFormat="1" applyFont="1" applyFill="1" applyBorder="1" applyAlignment="1">
      <alignment horizontal="center" vertical="center"/>
    </xf>
    <xf fontId="5" fillId="10" borderId="0" numFmtId="2" xfId="0" applyNumberFormat="1" applyFont="1" applyFill="1" applyAlignment="1">
      <alignment horizontal="center" vertical="center"/>
    </xf>
    <xf fontId="5" fillId="10" borderId="0" numFmtId="0" xfId="0" applyFont="1" applyFill="1" applyAlignment="1">
      <alignment horizontal="center" vertical="center"/>
    </xf>
    <xf fontId="31" fillId="10" borderId="29" numFmtId="4" xfId="0" applyNumberFormat="1" applyFont="1" applyFill="1" applyBorder="1" applyAlignment="1">
      <alignment vertical="center"/>
    </xf>
    <xf fontId="31" fillId="10" borderId="29" numFmtId="4" xfId="0" applyNumberFormat="1" applyFont="1" applyFill="1" applyBorder="1" applyAlignment="1">
      <alignment horizontal="center" vertical="center"/>
    </xf>
    <xf fontId="31" fillId="10" borderId="29" numFmtId="4" xfId="0" applyNumberFormat="1" applyFont="1" applyFill="1" applyBorder="1"/>
    <xf fontId="31" fillId="10" borderId="29" numFmtId="4" xfId="0" applyNumberFormat="1" applyFont="1" applyFill="1" applyBorder="1" applyAlignment="1">
      <alignment horizontal="center"/>
    </xf>
    <xf fontId="15" fillId="10" borderId="29" numFmtId="4" xfId="0" applyNumberFormat="1" applyFont="1" applyFill="1" applyBorder="1" applyAlignment="1">
      <alignment horizontal="center" vertical="center"/>
    </xf>
    <xf fontId="11" fillId="10" borderId="0" numFmtId="0" xfId="0" applyFont="1" applyFill="1" applyAlignment="1">
      <alignment horizontal="center" vertical="center"/>
    </xf>
    <xf fontId="11" fillId="10" borderId="0" numFmtId="0" xfId="0" applyFont="1" applyFill="1"/>
    <xf fontId="0" fillId="10" borderId="0" numFmtId="0" xfId="0" applyFill="1" applyAlignment="1">
      <alignment horizontal="center"/>
    </xf>
    <xf fontId="0" fillId="10" borderId="0" numFmtId="0" xfId="0" applyFill="1" applyAlignment="1">
      <alignment horizontal="center" vertical="center"/>
    </xf>
    <xf fontId="31" fillId="7" borderId="28" numFmtId="0" xfId="0" applyFont="1" applyFill="1" applyBorder="1" applyAlignment="1">
      <alignment vertical="center" wrapText="1"/>
    </xf>
    <xf fontId="31" fillId="7" borderId="28" numFmtId="0" xfId="0" applyFont="1" applyFill="1" applyBorder="1" applyAlignment="1">
      <alignment horizontal="center" vertical="center" wrapText="1"/>
    </xf>
    <xf fontId="31" fillId="7" borderId="28" numFmtId="0" xfId="0" applyFont="1" applyFill="1" applyBorder="1" applyAlignment="1">
      <alignment wrapText="1"/>
    </xf>
    <xf fontId="31" fillId="7" borderId="28" numFmtId="0" xfId="0" applyFont="1" applyFill="1" applyBorder="1" applyAlignment="1">
      <alignment horizontal="center" wrapText="1"/>
    </xf>
    <xf fontId="31" fillId="7" borderId="30" numFmtId="0" xfId="0" applyFont="1" applyFill="1" applyBorder="1" applyAlignment="1">
      <alignment vertical="center" wrapText="1"/>
    </xf>
    <xf fontId="31" fillId="10" borderId="32" numFmtId="4" xfId="0" applyNumberFormat="1" applyFont="1" applyFill="1" applyBorder="1" applyAlignment="1">
      <alignment vertical="center"/>
    </xf>
    <xf fontId="34" fillId="0" borderId="56" numFmtId="4" xfId="0" applyNumberFormat="1" applyFont="1" applyBorder="1" applyAlignment="1">
      <alignment horizontal="center" vertical="center"/>
    </xf>
    <xf fontId="31" fillId="7" borderId="30" numFmtId="0" xfId="0" applyFont="1" applyFill="1" applyBorder="1" applyAlignment="1">
      <alignment horizontal="center" vertical="center" wrapText="1"/>
    </xf>
    <xf fontId="31" fillId="10" borderId="32" numFmtId="4" xfId="0" applyNumberFormat="1" applyFont="1" applyFill="1" applyBorder="1" applyAlignment="1">
      <alignment horizontal="center" vertical="center"/>
    </xf>
    <xf fontId="31" fillId="7" borderId="30" numFmtId="0" xfId="0" applyFont="1" applyFill="1" applyBorder="1" applyAlignment="1">
      <alignment wrapText="1"/>
    </xf>
    <xf fontId="31" fillId="10" borderId="32" numFmtId="4" xfId="0" applyNumberFormat="1" applyFont="1" applyFill="1" applyBorder="1"/>
    <xf fontId="31" fillId="0" borderId="31" numFmtId="4" xfId="0" applyNumberFormat="1" applyFont="1" applyBorder="1"/>
    <xf fontId="31" fillId="5" borderId="50" numFmtId="4" xfId="0" applyNumberFormat="1" applyFont="1" applyFill="1" applyBorder="1"/>
    <xf fontId="34" fillId="0" borderId="56" numFmtId="4" xfId="0" applyNumberFormat="1" applyFont="1" applyBorder="1"/>
    <xf fontId="31" fillId="7" borderId="30" numFmtId="0" xfId="0" applyFont="1" applyFill="1" applyBorder="1" applyAlignment="1">
      <alignment horizontal="center" wrapText="1"/>
    </xf>
    <xf fontId="31" fillId="10" borderId="32" numFmtId="4" xfId="0" applyNumberFormat="1" applyFont="1" applyFill="1" applyBorder="1" applyAlignment="1">
      <alignment horizontal="center"/>
    </xf>
    <xf fontId="31" fillId="0" borderId="30" numFmtId="4" xfId="0" applyNumberFormat="1" applyFont="1" applyBorder="1" applyAlignment="1">
      <alignment horizontal="center"/>
    </xf>
    <xf fontId="31" fillId="0" borderId="31" numFmtId="4" xfId="0" applyNumberFormat="1" applyFont="1" applyBorder="1" applyAlignment="1">
      <alignment horizontal="center"/>
    </xf>
    <xf fontId="15" fillId="0" borderId="31" numFmtId="4" xfId="0" applyNumberFormat="1" applyFont="1" applyBorder="1" applyAlignment="1">
      <alignment horizontal="center"/>
    </xf>
    <xf fontId="15" fillId="5" borderId="50" numFmtId="4" xfId="0" applyNumberFormat="1" applyFont="1" applyFill="1" applyBorder="1" applyAlignment="1">
      <alignment horizontal="center"/>
    </xf>
    <xf fontId="23" fillId="0" borderId="56" numFmtId="4" xfId="0" applyNumberFormat="1" applyFont="1" applyBorder="1" applyAlignment="1">
      <alignment horizontal="center"/>
    </xf>
    <xf fontId="15" fillId="10" borderId="32" numFmtId="4" xfId="0" applyNumberFormat="1" applyFont="1" applyFill="1" applyBorder="1" applyAlignment="1">
      <alignment horizontal="center" vertical="center"/>
    </xf>
    <xf fontId="15" fillId="0" borderId="30" numFmtId="4" xfId="0" applyNumberFormat="1" applyFont="1" applyBorder="1" applyAlignment="1">
      <alignment horizontal="center" vertical="center"/>
    </xf>
    <xf fontId="15" fillId="0" borderId="31" numFmtId="4" xfId="0" applyNumberFormat="1" applyFont="1" applyBorder="1" applyAlignment="1">
      <alignment horizontal="center" vertical="center"/>
    </xf>
    <xf fontId="15" fillId="5" borderId="50" numFmtId="4" xfId="0" applyNumberFormat="1" applyFont="1" applyFill="1" applyBorder="1" applyAlignment="1">
      <alignment horizontal="center" vertical="center"/>
    </xf>
    <xf fontId="23" fillId="0" borderId="51" numFmtId="4" xfId="0" applyNumberFormat="1" applyFont="1" applyBorder="1" applyAlignment="1">
      <alignment horizontal="center" vertical="center"/>
    </xf>
    <xf fontId="34" fillId="0" borderId="0" numFmtId="4" xfId="0" applyNumberFormat="1" applyFont="1"/>
    <xf fontId="30" fillId="0" borderId="15" numFmtId="0" xfId="0" applyFont="1" applyBorder="1"/>
    <xf fontId="30" fillId="0" borderId="17" numFmtId="0" xfId="0" applyFont="1" applyBorder="1"/>
    <xf fontId="11" fillId="0" borderId="15" numFmtId="0" xfId="0" applyFont="1" applyBorder="1"/>
    <xf fontId="11" fillId="0" borderId="17" numFmtId="0" xfId="0" applyFont="1" applyBorder="1"/>
    <xf fontId="0" fillId="0" borderId="1" numFmtId="0" xfId="0" applyBorder="1"/>
    <xf fontId="30" fillId="0" borderId="23" numFmtId="0" xfId="0" applyFont="1" applyBorder="1"/>
    <xf fontId="30" fillId="0" borderId="24" numFmtId="0" xfId="0" applyFont="1" applyBorder="1"/>
    <xf fontId="11" fillId="0" borderId="23" numFmtId="0" xfId="0" applyFont="1" applyBorder="1"/>
    <xf fontId="11" fillId="0" borderId="24" numFmtId="0" xfId="0" applyFont="1" applyBorder="1"/>
    <xf fontId="31" fillId="10" borderId="26" numFmtId="4" xfId="0" applyNumberFormat="1" applyFont="1" applyFill="1" applyBorder="1" applyAlignment="1">
      <alignment horizontal="center" vertical="center"/>
    </xf>
    <xf fontId="31" fillId="5" borderId="42" numFmtId="4" xfId="0" applyNumberFormat="1" applyFont="1" applyFill="1" applyBorder="1" applyAlignment="1">
      <alignment horizontal="center" vertical="center"/>
    </xf>
    <xf fontId="34" fillId="0" borderId="14" numFmtId="4" xfId="0" applyNumberFormat="1" applyFont="1" applyBorder="1" applyAlignment="1">
      <alignment horizontal="center" vertical="center"/>
    </xf>
    <xf fontId="28" fillId="0" borderId="19" numFmtId="0" xfId="0" applyFont="1" applyBorder="1"/>
    <xf fontId="23" fillId="0" borderId="8" numFmtId="4" xfId="0" applyNumberFormat="1" applyFont="1" applyBorder="1"/>
    <xf fontId="31" fillId="5" borderId="27" numFmtId="4" xfId="0" applyNumberFormat="1" applyFont="1" applyFill="1" applyBorder="1"/>
    <xf fontId="23" fillId="0" borderId="49" numFmtId="4" xfId="0" applyNumberFormat="1" applyFont="1" applyBorder="1"/>
    <xf fontId="31" fillId="10" borderId="1" numFmtId="4" xfId="0" applyNumberFormat="1" applyFont="1" applyFill="1" applyBorder="1" applyAlignment="1">
      <alignment horizontal="center" vertical="center"/>
    </xf>
    <xf fontId="31" fillId="5" borderId="32" numFmtId="4" xfId="0" applyNumberFormat="1" applyFont="1" applyFill="1" applyBorder="1"/>
    <xf fontId="31" fillId="7" borderId="57" numFmtId="0" xfId="0" applyFont="1" applyFill="1" applyBorder="1" applyAlignment="1">
      <alignment vertical="center" wrapText="1"/>
    </xf>
    <xf fontId="31" fillId="10" borderId="58" numFmtId="4" xfId="0" applyNumberFormat="1" applyFont="1" applyFill="1" applyBorder="1"/>
    <xf fontId="31" fillId="0" borderId="57" numFmtId="4" xfId="0" applyNumberFormat="1" applyFont="1" applyBorder="1"/>
    <xf fontId="31" fillId="0" borderId="2" numFmtId="4" xfId="0" applyNumberFormat="1" applyFont="1" applyBorder="1"/>
    <xf fontId="31" fillId="5" borderId="36" numFmtId="4" xfId="0" applyNumberFormat="1" applyFont="1" applyFill="1" applyBorder="1"/>
    <xf fontId="34" fillId="0" borderId="59" numFmtId="4" xfId="0" applyNumberFormat="1" applyFont="1" applyBorder="1"/>
    <xf fontId="31" fillId="7" borderId="57" numFmtId="0" xfId="0" applyFont="1" applyFill="1" applyBorder="1" applyAlignment="1">
      <alignment wrapText="1"/>
    </xf>
    <xf fontId="23" fillId="0" borderId="64" numFmtId="4" xfId="0" applyNumberFormat="1" applyFont="1" applyBorder="1"/>
    <xf fontId="0" fillId="0" borderId="2" numFmtId="0" xfId="0" applyBorder="1"/>
    <xf fontId="31" fillId="5" borderId="0" numFmtId="4" xfId="0" applyNumberFormat="1" applyFont="1" applyFill="1"/>
    <xf fontId="34" fillId="0" borderId="22" numFmtId="4" xfId="0" applyNumberFormat="1" applyFont="1" applyBorder="1"/>
    <xf fontId="30" fillId="0" borderId="11" numFmtId="0" xfId="0" applyFont="1" applyBorder="1"/>
    <xf fontId="30" fillId="0" borderId="12" numFmtId="0" xfId="0" applyFont="1" applyBorder="1"/>
    <xf fontId="11" fillId="0" borderId="12" numFmtId="0" xfId="0" applyFont="1" applyBorder="1"/>
    <xf fontId="30" fillId="0" borderId="12" numFmtId="4" xfId="0" applyNumberFormat="1" applyFont="1" applyBorder="1"/>
    <xf fontId="28" fillId="0" borderId="0" numFmtId="0" xfId="0" applyFont="1" applyAlignment="1">
      <alignment wrapText="1"/>
    </xf>
    <xf fontId="31" fillId="0" borderId="0" numFmtId="4" xfId="0" applyNumberFormat="1" applyFont="1" applyAlignment="1">
      <alignment horizontal="center" vertical="center"/>
    </xf>
    <xf fontId="31" fillId="5" borderId="0" numFmtId="4" xfId="0" applyNumberFormat="1" applyFont="1" applyFill="1" applyAlignment="1">
      <alignment horizontal="center" vertical="center"/>
    </xf>
    <xf fontId="34" fillId="0" borderId="22" numFmtId="4" xfId="0" applyNumberFormat="1" applyFont="1" applyBorder="1" applyAlignment="1">
      <alignment horizontal="center" vertical="center"/>
    </xf>
    <xf fontId="34" fillId="0" borderId="0" numFmtId="4" xfId="0" applyNumberFormat="1" applyFont="1" applyAlignment="1">
      <alignment horizontal="center" vertical="center"/>
    </xf>
    <xf fontId="31" fillId="0" borderId="25" numFmtId="0" xfId="0" applyFont="1" applyBorder="1" applyAlignment="1">
      <alignment horizontal="center" vertical="center"/>
    </xf>
    <xf fontId="31" fillId="0" borderId="26" numFmtId="0" xfId="0" applyFont="1" applyBorder="1" applyAlignment="1">
      <alignment horizontal="center" vertical="center"/>
    </xf>
    <xf fontId="31" fillId="0" borderId="26" numFmtId="2" xfId="0" applyNumberFormat="1" applyFont="1" applyBorder="1" applyAlignment="1">
      <alignment horizontal="center" vertical="center"/>
    </xf>
    <xf fontId="31" fillId="10" borderId="26" numFmtId="2" xfId="0" applyNumberFormat="1" applyFont="1" applyFill="1" applyBorder="1" applyAlignment="1">
      <alignment horizontal="center" vertical="center"/>
    </xf>
    <xf fontId="31" fillId="0" borderId="42" numFmtId="2" xfId="0" applyNumberFormat="1" applyFont="1" applyBorder="1" applyAlignment="1">
      <alignment horizontal="center" vertical="center"/>
    </xf>
    <xf fontId="31" fillId="0" borderId="27" numFmtId="4" xfId="0" applyNumberFormat="1" applyFont="1" applyBorder="1"/>
    <xf fontId="31" fillId="0" borderId="1" numFmtId="2" xfId="0" applyNumberFormat="1" applyFont="1" applyBorder="1" applyAlignment="1">
      <alignment horizontal="center" vertical="center"/>
    </xf>
    <xf fontId="31" fillId="0" borderId="3" numFmtId="2" xfId="0" applyNumberFormat="1" applyFont="1" applyBorder="1" applyAlignment="1">
      <alignment horizontal="center" vertical="center"/>
    </xf>
    <xf fontId="31" fillId="0" borderId="29" numFmtId="4" xfId="0" applyNumberFormat="1" applyFont="1" applyBorder="1"/>
    <xf fontId="31" fillId="10" borderId="1" numFmtId="2" xfId="0" applyNumberFormat="1" applyFont="1" applyFill="1" applyBorder="1" applyAlignment="1">
      <alignment horizontal="center" vertical="center"/>
    </xf>
    <xf fontId="31" fillId="0" borderId="31" numFmtId="2" xfId="0" applyNumberFormat="1" applyFont="1" applyBorder="1" applyAlignment="1">
      <alignment horizontal="center" vertical="center"/>
    </xf>
    <xf fontId="31" fillId="0" borderId="0" numFmtId="0" xfId="0" applyFont="1" applyAlignment="1">
      <alignment horizontal="center" vertical="center"/>
    </xf>
    <xf fontId="31" fillId="0" borderId="0" numFmtId="2" xfId="0" applyNumberFormat="1" applyFont="1" applyAlignment="1">
      <alignment horizontal="center" vertical="center"/>
    </xf>
    <xf fontId="31" fillId="0" borderId="0" numFmtId="2" xfId="0" applyNumberFormat="1" applyFont="1"/>
    <xf fontId="35" fillId="0" borderId="0" numFmtId="4" xfId="0" applyNumberFormat="1" applyFont="1"/>
    <xf fontId="35" fillId="0" borderId="0" numFmtId="0" xfId="0" applyFont="1"/>
    <xf fontId="36" fillId="0" borderId="0" numFmtId="4" xfId="0" applyNumberFormat="1" applyFont="1"/>
    <xf fontId="32" fillId="0" borderId="0" numFmtId="4" xfId="0" applyNumberFormat="1" applyFont="1"/>
    <xf fontId="37" fillId="0" borderId="11" numFmtId="0" xfId="0" applyFont="1" applyBorder="1" applyAlignment="1">
      <alignment horizontal="left"/>
    </xf>
    <xf fontId="37" fillId="0" borderId="12" numFmtId="0" xfId="0" applyFont="1" applyBorder="1" applyAlignment="1">
      <alignment horizontal="left"/>
    </xf>
    <xf fontId="37" fillId="0" borderId="13" numFmtId="0" xfId="0" applyFont="1" applyBorder="1" applyAlignment="1">
      <alignment horizontal="left"/>
    </xf>
    <xf fontId="36" fillId="0" borderId="39" numFmtId="4" xfId="0" applyNumberFormat="1" applyFont="1" applyBorder="1"/>
    <xf fontId="31" fillId="5" borderId="0" numFmtId="0" xfId="0" applyFont="1" applyFill="1"/>
    <xf fontId="8" fillId="0" borderId="0" numFmtId="0" xfId="0" applyFont="1" applyAlignment="1">
      <alignment wrapText="1"/>
    </xf>
    <xf fontId="34" fillId="0" borderId="0" numFmtId="0" xfId="0" applyFont="1"/>
    <xf fontId="38" fillId="0" borderId="0" numFmtId="4" xfId="0" applyNumberFormat="1" applyFont="1"/>
    <xf fontId="37" fillId="0" borderId="0" numFmtId="0" xfId="0" applyFont="1"/>
    <xf fontId="3" fillId="0" borderId="13" numFmtId="4" xfId="0" applyNumberFormat="1" applyFont="1" applyBorder="1"/>
    <xf fontId="39" fillId="0" borderId="13" numFmtId="4" xfId="0" applyNumberFormat="1" applyFont="1" applyBorder="1"/>
    <xf fontId="40" fillId="0" borderId="0" numFmtId="0" xfId="0" applyFont="1" applyAlignment="1">
      <alignment horizontal="center"/>
    </xf>
    <xf fontId="9" fillId="0" borderId="36" numFmtId="0" xfId="0" applyFont="1" applyBorder="1"/>
    <xf fontId="9" fillId="0" borderId="65" numFmtId="0" xfId="0" applyFont="1" applyBorder="1"/>
    <xf fontId="9" fillId="0" borderId="66" numFmtId="0" xfId="0" applyFont="1" applyBorder="1"/>
    <xf fontId="41" fillId="0" borderId="0" numFmtId="0" xfId="0" applyFont="1"/>
    <xf fontId="41" fillId="5" borderId="0" numFmtId="0" xfId="0" applyFont="1" applyFill="1"/>
    <xf fontId="10" fillId="0" borderId="3" numFmtId="0" xfId="0" applyFont="1" applyBorder="1"/>
    <xf fontId="10" fillId="0" borderId="7" numFmtId="0" xfId="0" applyFont="1" applyBorder="1"/>
    <xf fontId="9" fillId="0" borderId="4" numFmtId="0" xfId="0" applyFont="1" applyBorder="1"/>
    <xf fontId="42" fillId="0" borderId="0" numFmtId="0" xfId="0" applyFont="1"/>
    <xf fontId="11" fillId="0" borderId="14" numFmtId="164" xfId="0" applyNumberFormat="1" applyFont="1" applyBorder="1" applyAlignment="1">
      <alignment horizontal="center" vertical="top" wrapText="1"/>
    </xf>
    <xf fontId="11" fillId="0" borderId="22" numFmtId="164" xfId="0" applyNumberFormat="1" applyFont="1" applyBorder="1" applyAlignment="1">
      <alignment horizontal="center" vertical="top" wrapText="1"/>
    </xf>
    <xf fontId="11" fillId="0" borderId="18" numFmtId="164" xfId="0" applyNumberFormat="1" applyFont="1" applyBorder="1" applyAlignment="1">
      <alignment horizontal="center" vertical="top" wrapText="1"/>
    </xf>
    <xf fontId="9" fillId="0" borderId="1" numFmtId="0" xfId="0" applyFont="1" applyBorder="1" applyAlignment="1">
      <alignment vertical="center" wrapText="1"/>
    </xf>
    <xf fontId="13" fillId="6" borderId="1" numFmtId="0" xfId="0" applyFont="1" applyFill="1" applyBorder="1" applyAlignment="1">
      <alignment vertical="center" wrapText="1"/>
    </xf>
    <xf fontId="16" fillId="0" borderId="1" numFmtId="0" xfId="0" applyFont="1" applyBorder="1" applyAlignment="1">
      <alignment vertical="center"/>
    </xf>
    <xf fontId="9" fillId="6" borderId="1" numFmtId="0" xfId="0" applyFont="1" applyFill="1" applyBorder="1" applyAlignment="1">
      <alignment vertical="center" wrapText="1"/>
    </xf>
    <xf fontId="9" fillId="7" borderId="25" numFmtId="0" xfId="0" applyFont="1" applyFill="1" applyBorder="1"/>
    <xf fontId="16" fillId="0" borderId="26" numFmtId="2" xfId="0" applyNumberFormat="1" applyFont="1" applyBorder="1"/>
    <xf fontId="9" fillId="0" borderId="27" numFmtId="0" xfId="0" applyFont="1" applyBorder="1" applyAlignment="1">
      <alignment horizontal="center" vertical="center" wrapText="1"/>
    </xf>
    <xf fontId="9" fillId="8" borderId="15" numFmtId="0" xfId="0" applyFont="1" applyFill="1" applyBorder="1" applyAlignment="1">
      <alignment vertical="center"/>
    </xf>
    <xf fontId="16" fillId="0" borderId="27" numFmtId="2" xfId="0" applyNumberFormat="1" applyFont="1" applyBorder="1" applyAlignment="1">
      <alignment vertical="center"/>
    </xf>
    <xf fontId="9" fillId="7" borderId="28" numFmtId="0" xfId="0" applyFont="1" applyFill="1" applyBorder="1"/>
    <xf fontId="9" fillId="0" borderId="29" numFmtId="0" xfId="0" applyFont="1" applyBorder="1" applyAlignment="1">
      <alignment horizontal="center" vertical="center" wrapText="1"/>
    </xf>
    <xf fontId="9" fillId="8" borderId="64" numFmtId="0" xfId="0" applyFont="1" applyFill="1" applyBorder="1" applyAlignment="1">
      <alignment vertical="center"/>
    </xf>
    <xf fontId="9" fillId="0" borderId="29" numFmtId="2" xfId="0" applyNumberFormat="1" applyFont="1" applyBorder="1" applyAlignment="1">
      <alignment vertical="center"/>
    </xf>
    <xf fontId="9" fillId="7" borderId="30" numFmtId="0" xfId="0" applyFont="1" applyFill="1" applyBorder="1" applyAlignment="1">
      <alignment wrapText="1"/>
    </xf>
    <xf fontId="9" fillId="0" borderId="31" numFmtId="2" xfId="0" applyNumberFormat="1" applyFont="1" applyBorder="1"/>
    <xf fontId="9" fillId="0" borderId="32" numFmtId="0" xfId="0" applyFont="1" applyBorder="1" applyAlignment="1">
      <alignment horizontal="center" vertical="center" wrapText="1"/>
    </xf>
    <xf fontId="9" fillId="8" borderId="51" numFmtId="0" xfId="0" applyFont="1" applyFill="1" applyBorder="1" applyAlignment="1">
      <alignment vertical="center" wrapText="1"/>
    </xf>
    <xf fontId="9" fillId="0" borderId="32" numFmtId="2" xfId="0" applyNumberFormat="1" applyFont="1" applyBorder="1" applyAlignment="1">
      <alignment vertical="center"/>
    </xf>
    <xf fontId="10" fillId="0" borderId="33" numFmtId="0" xfId="0" applyFont="1" applyBorder="1" applyAlignment="1">
      <alignment vertical="center" wrapText="1"/>
    </xf>
    <xf fontId="10" fillId="9" borderId="35" numFmtId="4" xfId="0" applyNumberFormat="1" applyFont="1" applyFill="1" applyBorder="1" applyAlignment="1">
      <alignment vertical="center"/>
    </xf>
    <xf fontId="9" fillId="0" borderId="26" numFmtId="4" xfId="0" applyNumberFormat="1" applyFont="1" applyBorder="1"/>
    <xf fontId="9" fillId="0" borderId="26" numFmtId="0" xfId="0" applyFont="1" applyBorder="1" applyAlignment="1">
      <alignment horizontal="left" wrapText="1"/>
    </xf>
    <xf fontId="9" fillId="0" borderId="27" numFmtId="0" xfId="0" applyFont="1" applyBorder="1" applyAlignment="1">
      <alignment horizontal="left" wrapText="1"/>
    </xf>
    <xf fontId="9" fillId="0" borderId="28" numFmtId="0" xfId="0" applyFont="1" applyBorder="1"/>
    <xf fontId="9" fillId="0" borderId="1" numFmtId="4" xfId="0" applyNumberFormat="1" applyFont="1" applyBorder="1"/>
    <xf fontId="9" fillId="0" borderId="1" numFmtId="0" xfId="0" applyFont="1" applyBorder="1" applyAlignment="1">
      <alignment horizontal="left" wrapText="1"/>
    </xf>
    <xf fontId="9" fillId="0" borderId="29" numFmtId="0" xfId="0" applyFont="1" applyBorder="1" applyAlignment="1">
      <alignment horizontal="left" wrapText="1"/>
    </xf>
    <xf fontId="13" fillId="0" borderId="28" numFmtId="0" xfId="0" applyFont="1" applyBorder="1" applyAlignment="1">
      <alignment wrapText="1"/>
    </xf>
    <xf fontId="16" fillId="0" borderId="1" numFmtId="4" xfId="0" applyNumberFormat="1" applyFont="1" applyBorder="1"/>
    <xf fontId="9" fillId="0" borderId="30" numFmtId="0" xfId="0" applyFont="1" applyBorder="1"/>
    <xf fontId="16" fillId="0" borderId="31" numFmtId="4" xfId="0" applyNumberFormat="1" applyFont="1" applyBorder="1"/>
    <xf fontId="9" fillId="0" borderId="31" numFmtId="0" xfId="0" applyFont="1" applyBorder="1" applyAlignment="1">
      <alignment horizontal="left" wrapText="1"/>
    </xf>
    <xf fontId="9" fillId="0" borderId="32" numFmtId="0" xfId="0" applyFont="1" applyBorder="1" applyAlignment="1">
      <alignment horizontal="left" wrapText="1"/>
    </xf>
    <xf fontId="19" fillId="0" borderId="11" numFmtId="0" xfId="0" applyFont="1" applyBorder="1" applyAlignment="1">
      <alignment horizontal="left"/>
    </xf>
    <xf fontId="19" fillId="0" borderId="12" numFmtId="0" xfId="0" applyFont="1" applyBorder="1"/>
    <xf fontId="19" fillId="0" borderId="17" numFmtId="0" xfId="0" applyFont="1" applyBorder="1"/>
    <xf fontId="5" fillId="0" borderId="14" numFmtId="0" xfId="0" applyFont="1" applyBorder="1" applyAlignment="1">
      <alignment horizontal="center" wrapText="1"/>
    </xf>
    <xf fontId="19" fillId="0" borderId="14" numFmtId="0" xfId="0" applyFont="1" applyBorder="1" applyAlignment="1">
      <alignment horizontal="center" wrapText="1"/>
    </xf>
    <xf fontId="19" fillId="0" borderId="15" numFmtId="0" xfId="0" applyFont="1" applyBorder="1" applyAlignment="1">
      <alignment horizontal="center" wrapText="1"/>
    </xf>
    <xf fontId="19" fillId="0" borderId="17" numFmtId="0" xfId="0" applyFont="1" applyBorder="1" applyAlignment="1">
      <alignment horizontal="center" wrapText="1"/>
    </xf>
    <xf fontId="20" fillId="5" borderId="15" numFmtId="0" xfId="0" applyFont="1" applyFill="1" applyBorder="1" applyAlignment="1">
      <alignment horizontal="center"/>
    </xf>
    <xf fontId="20" fillId="5" borderId="16" numFmtId="0" xfId="0" applyFont="1" applyFill="1" applyBorder="1" applyAlignment="1">
      <alignment horizontal="center"/>
    </xf>
    <xf fontId="5" fillId="0" borderId="16" numFmtId="4" xfId="0" applyNumberFormat="1" applyFont="1" applyBorder="1"/>
    <xf fontId="19" fillId="0" borderId="16" numFmtId="0" xfId="0" applyFont="1" applyBorder="1" applyAlignment="1">
      <alignment horizontal="center"/>
    </xf>
    <xf fontId="19" fillId="0" borderId="17" numFmtId="0" xfId="0" applyFont="1" applyBorder="1" applyAlignment="1">
      <alignment horizontal="center"/>
    </xf>
    <xf fontId="5" fillId="0" borderId="18" numFmtId="0" xfId="0" applyFont="1" applyBorder="1" applyAlignment="1">
      <alignment horizontal="center" wrapText="1"/>
    </xf>
    <xf fontId="19" fillId="0" borderId="22" numFmtId="0" xfId="0" applyFont="1" applyBorder="1" applyAlignment="1">
      <alignment horizontal="center" wrapText="1"/>
    </xf>
    <xf fontId="19" fillId="0" borderId="23" numFmtId="0" xfId="0" applyFont="1" applyBorder="1" applyAlignment="1">
      <alignment horizontal="center" wrapText="1"/>
    </xf>
    <xf fontId="19" fillId="0" borderId="24" numFmtId="0" xfId="0" applyFont="1" applyBorder="1" applyAlignment="1">
      <alignment horizontal="center" wrapText="1"/>
    </xf>
    <xf fontId="19" fillId="5" borderId="19" numFmtId="0" xfId="0" applyFont="1" applyFill="1" applyBorder="1" applyAlignment="1">
      <alignment horizontal="right"/>
    </xf>
    <xf fontId="19" fillId="5" borderId="20" numFmtId="0" xfId="0" applyFont="1" applyFill="1" applyBorder="1" applyAlignment="1">
      <alignment horizontal="right"/>
    </xf>
    <xf fontId="19" fillId="5" borderId="15" numFmtId="0" xfId="0" applyFont="1" applyFill="1" applyBorder="1" applyAlignment="1">
      <alignment horizontal="left" wrapText="1"/>
    </xf>
    <xf fontId="19" fillId="5" borderId="16" numFmtId="0" xfId="0" applyFont="1" applyFill="1" applyBorder="1" applyAlignment="1">
      <alignment horizontal="left" wrapText="1"/>
    </xf>
    <xf fontId="19" fillId="5" borderId="17" numFmtId="0" xfId="0" applyFont="1" applyFill="1" applyBorder="1" applyAlignment="1">
      <alignment horizontal="left" wrapText="1"/>
    </xf>
    <xf fontId="5" fillId="6" borderId="8" numFmtId="4" xfId="0" applyNumberFormat="1" applyFont="1" applyFill="1" applyBorder="1"/>
    <xf fontId="19" fillId="5" borderId="11" numFmtId="0" xfId="0" applyFont="1" applyFill="1" applyBorder="1" applyAlignment="1">
      <alignment horizontal="left" wrapText="1"/>
    </xf>
    <xf fontId="19" fillId="5" borderId="12" numFmtId="0" xfId="0" applyFont="1" applyFill="1" applyBorder="1" applyAlignment="1">
      <alignment horizontal="left" wrapText="1"/>
    </xf>
    <xf fontId="19" fillId="5" borderId="13" numFmtId="0" xfId="0" applyFont="1" applyFill="1" applyBorder="1" applyAlignment="1">
      <alignment horizontal="left" wrapText="1"/>
    </xf>
    <xf fontId="19" fillId="6" borderId="39" numFmtId="2" xfId="0" applyNumberFormat="1" applyFont="1" applyFill="1" applyBorder="1"/>
    <xf fontId="19" fillId="5" borderId="11" numFmtId="0" xfId="0" applyFont="1" applyFill="1" applyBorder="1" applyAlignment="1">
      <alignment wrapText="1"/>
    </xf>
    <xf fontId="19" fillId="5" borderId="12" numFmtId="0" xfId="0" applyFont="1" applyFill="1" applyBorder="1" applyAlignment="1">
      <alignment wrapText="1"/>
    </xf>
    <xf fontId="19" fillId="5" borderId="13" numFmtId="0" xfId="0" applyFont="1" applyFill="1" applyBorder="1" applyAlignment="1">
      <alignment wrapText="1"/>
    </xf>
    <xf fontId="19" fillId="6" borderId="39" numFmtId="4" xfId="0" applyNumberFormat="1" applyFont="1" applyFill="1" applyBorder="1"/>
    <xf fontId="19" fillId="0" borderId="18" numFmtId="0" xfId="0" applyFont="1" applyBorder="1" applyAlignment="1">
      <alignment horizontal="center" wrapText="1"/>
    </xf>
    <xf fontId="19" fillId="0" borderId="19" numFmtId="0" xfId="0" applyFont="1" applyBorder="1" applyAlignment="1">
      <alignment horizontal="center" wrapText="1"/>
    </xf>
    <xf fontId="19" fillId="0" borderId="21" numFmtId="0" xfId="0" applyFont="1" applyBorder="1" applyAlignment="1">
      <alignment horizontal="center" wrapText="1"/>
    </xf>
    <xf fontId="20" fillId="0" borderId="41" numFmtId="0" xfId="0" applyFont="1" applyBorder="1"/>
    <xf fontId="19" fillId="5" borderId="38" numFmtId="0" xfId="0" applyFont="1" applyFill="1" applyBorder="1" applyAlignment="1">
      <alignment wrapText="1"/>
    </xf>
    <xf fontId="19" fillId="0" borderId="45" numFmtId="0" xfId="0" applyFont="1" applyBorder="1"/>
    <xf fontId="19" fillId="0" borderId="26" numFmtId="0" xfId="0" applyFont="1" applyBorder="1"/>
    <xf fontId="19" fillId="0" borderId="27" numFmtId="0" xfId="0" applyFont="1" applyBorder="1" applyAlignment="1">
      <alignment wrapText="1"/>
    </xf>
    <xf fontId="19" fillId="0" borderId="24" numFmtId="0" xfId="0" applyFont="1" applyBorder="1" applyAlignment="1">
      <alignment wrapText="1"/>
    </xf>
    <xf fontId="19" fillId="0" borderId="29" numFmtId="0" xfId="0" applyFont="1" applyBorder="1"/>
    <xf fontId="5" fillId="0" borderId="1" numFmtId="0" xfId="0" applyFont="1" applyBorder="1"/>
    <xf fontId="5" fillId="0" borderId="1" numFmtId="4" xfId="0" applyNumberFormat="1" applyFont="1" applyBorder="1"/>
    <xf fontId="5" fillId="10" borderId="0" numFmtId="4" xfId="0" applyNumberFormat="1" applyFont="1" applyFill="1"/>
    <xf fontId="0" fillId="10" borderId="24" numFmtId="0" xfId="0" applyFill="1" applyBorder="1"/>
    <xf fontId="15" fillId="10" borderId="0" numFmtId="0" xfId="0" applyFont="1" applyFill="1"/>
    <xf fontId="15" fillId="0" borderId="52" numFmtId="4" xfId="0" applyNumberFormat="1" applyFont="1" applyBorder="1"/>
    <xf fontId="10" fillId="0" borderId="11" numFmtId="4" xfId="0" applyNumberFormat="1" applyFont="1" applyBorder="1"/>
    <xf fontId="5" fillId="0" borderId="1" numFmtId="0" xfId="0" applyFont="1" applyBorder="1" applyAlignment="1">
      <alignment horizontal="center"/>
    </xf>
    <xf fontId="23" fillId="0" borderId="51" numFmtId="4" xfId="0" applyNumberFormat="1" applyFont="1" applyBorder="1"/>
    <xf fontId="5" fillId="0" borderId="67" numFmtId="4" xfId="0" applyNumberFormat="1" applyFont="1" applyBorder="1"/>
    <xf fontId="5" fillId="0" borderId="13" numFmtId="0" xfId="0" applyFont="1" applyBorder="1"/>
    <xf fontId="8" fillId="0" borderId="0" numFmtId="0" xfId="0" applyFont="1" applyAlignment="1">
      <alignment horizontal="center" wrapText="1"/>
    </xf>
    <xf fontId="22" fillId="0" borderId="25" numFmtId="0" xfId="0" applyFont="1" applyBorder="1" applyAlignment="1">
      <alignment horizontal="left"/>
    </xf>
    <xf fontId="22" fillId="0" borderId="26" numFmtId="0" xfId="0" applyFont="1" applyBorder="1" applyAlignment="1">
      <alignment horizontal="left"/>
    </xf>
    <xf fontId="16" fillId="0" borderId="27" numFmtId="4" xfId="0" applyNumberFormat="1" applyFont="1" applyBorder="1"/>
    <xf fontId="22" fillId="0" borderId="30" numFmtId="0" xfId="0" applyFont="1" applyBorder="1" applyAlignment="1">
      <alignment horizontal="left"/>
    </xf>
    <xf fontId="22" fillId="0" borderId="31" numFmtId="0" xfId="0" applyFont="1" applyBorder="1" applyAlignment="1">
      <alignment horizontal="left"/>
    </xf>
    <xf fontId="16" fillId="0" borderId="32" numFmtId="4" xfId="0" applyNumberFormat="1" applyFont="1" applyBorder="1"/>
    <xf fontId="43" fillId="0" borderId="0" numFmtId="0" xfId="0" applyFont="1"/>
    <xf fontId="44" fillId="0" borderId="0" numFmtId="4" xfId="0" applyNumberFormat="1" applyFont="1"/>
    <xf fontId="44" fillId="0" borderId="0" numFmtId="0" xfId="0" applyFont="1"/>
    <xf fontId="16" fillId="0" borderId="0" numFmtId="4" xfId="0" applyNumberFormat="1" applyFont="1"/>
    <xf fontId="22" fillId="0" borderId="11" numFmtId="0" xfId="0" applyFont="1" applyBorder="1" applyAlignment="1">
      <alignment horizontal="left"/>
    </xf>
    <xf fontId="22" fillId="0" borderId="12" numFmtId="0" xfId="0" applyFont="1" applyBorder="1" applyAlignment="1">
      <alignment horizontal="left"/>
    </xf>
    <xf fontId="22" fillId="0" borderId="68" numFmtId="0" xfId="0" applyFont="1" applyBorder="1" applyAlignment="1">
      <alignment horizontal="left"/>
    </xf>
    <xf fontId="16" fillId="0" borderId="13" numFmtId="4" xfId="0" applyNumberFormat="1" applyFont="1" applyBorder="1"/>
    <xf fontId="45" fillId="0" borderId="0" numFmtId="0" xfId="0" applyFont="1"/>
    <xf fontId="22" fillId="0" borderId="13" numFmtId="0" xfId="0" applyFont="1" applyBorder="1" applyAlignment="1">
      <alignment horizontal="left"/>
    </xf>
    <xf fontId="10" fillId="0" borderId="13" numFmtId="4" xfId="0" applyNumberFormat="1" applyFont="1" applyBorder="1"/>
    <xf fontId="0" fillId="0" borderId="0" numFmtId="2" xfId="0" applyNumberFormat="1"/>
    <xf fontId="9" fillId="0" borderId="25" numFmtId="0" xfId="0" applyFont="1" applyBorder="1" applyAlignment="1">
      <alignment vertical="center"/>
    </xf>
    <xf fontId="10" fillId="0" borderId="26" numFmtId="0" xfId="0" applyFont="1" applyBorder="1" applyAlignment="1">
      <alignment vertical="center"/>
    </xf>
    <xf fontId="9" fillId="0" borderId="27" numFmtId="0" xfId="0" applyFont="1" applyBorder="1" applyAlignment="1">
      <alignment vertical="center"/>
    </xf>
    <xf fontId="9" fillId="0" borderId="29" numFmtId="0" xfId="0" applyFont="1" applyBorder="1" applyAlignment="1">
      <alignment vertical="center" wrapText="1"/>
    </xf>
    <xf fontId="9" fillId="0" borderId="29" numFmtId="0" xfId="0" applyFont="1" applyBorder="1" applyAlignment="1">
      <alignment vertical="center"/>
    </xf>
    <xf fontId="13" fillId="6" borderId="25" numFmtId="0" xfId="0" applyFont="1" applyFill="1" applyBorder="1" applyAlignment="1">
      <alignment vertical="center" wrapText="1"/>
    </xf>
    <xf fontId="16" fillId="0" borderId="26" numFmtId="0" xfId="0" applyFont="1" applyBorder="1" applyAlignment="1">
      <alignment vertical="center"/>
    </xf>
    <xf fontId="13" fillId="6" borderId="28" numFmtId="0" xfId="0" applyFont="1" applyFill="1" applyBorder="1" applyAlignment="1">
      <alignment vertical="center" wrapText="1"/>
    </xf>
    <xf fontId="9" fillId="6" borderId="28" numFmtId="0" xfId="0" applyFont="1" applyFill="1" applyBorder="1" applyAlignment="1">
      <alignment vertical="center"/>
    </xf>
    <xf fontId="9" fillId="6" borderId="30" numFmtId="0" xfId="0" applyFont="1" applyFill="1" applyBorder="1" applyAlignment="1">
      <alignment vertical="center"/>
    </xf>
    <xf fontId="9" fillId="7" borderId="1" numFmtId="0" xfId="0" applyFont="1" applyFill="1" applyBorder="1" applyAlignment="1">
      <alignment vertical="center"/>
    </xf>
    <xf fontId="9" fillId="0" borderId="0" numFmtId="0" xfId="0" applyFont="1" applyAlignment="1">
      <alignment vertical="top"/>
    </xf>
    <xf fontId="9" fillId="8" borderId="15" numFmtId="0" xfId="0" applyFont="1" applyFill="1" applyBorder="1"/>
    <xf fontId="9" fillId="8" borderId="64" numFmtId="0" xfId="0" applyFont="1" applyFill="1" applyBorder="1"/>
    <xf fontId="9" fillId="7" borderId="1" numFmtId="0" xfId="0" applyFont="1" applyFill="1" applyBorder="1" applyAlignment="1">
      <alignment vertical="center" wrapText="1"/>
    </xf>
    <xf fontId="9" fillId="8" borderId="51" numFmtId="0" xfId="0" applyFont="1" applyFill="1" applyBorder="1" applyAlignment="1">
      <alignment wrapText="1"/>
    </xf>
    <xf fontId="22" fillId="0" borderId="25" numFmtId="0" xfId="0" applyFont="1" applyBorder="1"/>
    <xf fontId="44" fillId="0" borderId="26" numFmtId="4" xfId="0" applyNumberFormat="1" applyFont="1" applyBorder="1"/>
    <xf fontId="44" fillId="0" borderId="26" numFmtId="0" xfId="0" applyFont="1" applyBorder="1"/>
    <xf fontId="16" fillId="0" borderId="26" numFmtId="4" xfId="0" applyNumberFormat="1" applyFont="1" applyBorder="1"/>
    <xf fontId="16" fillId="0" borderId="26" numFmtId="0" xfId="0" applyFont="1" applyBorder="1"/>
    <xf fontId="22" fillId="0" borderId="30" numFmtId="0" xfId="0" applyFont="1" applyBorder="1"/>
    <xf fontId="44" fillId="0" borderId="31" numFmtId="4" xfId="0" applyNumberFormat="1" applyFont="1" applyBorder="1"/>
    <xf fontId="44" fillId="0" borderId="31" numFmtId="0" xfId="0" applyFont="1" applyBorder="1"/>
    <xf fontId="16" fillId="0" borderId="31" numFmtId="0" xfId="0" applyFont="1" applyBorder="1"/>
    <xf fontId="22" fillId="0" borderId="11" numFmtId="0" xfId="0" applyFont="1" applyBorder="1"/>
    <xf fontId="44" fillId="0" borderId="12" numFmtId="4" xfId="0" applyNumberFormat="1" applyFont="1" applyBorder="1"/>
    <xf fontId="44" fillId="0" borderId="12" numFmtId="0" xfId="0" applyFont="1" applyBorder="1"/>
    <xf fontId="16" fillId="0" borderId="12" numFmtId="4" xfId="0" applyNumberFormat="1" applyFont="1" applyBorder="1"/>
    <xf fontId="16" fillId="0" borderId="12" numFmtId="0" xfId="0" applyFont="1" applyBorder="1"/>
    <xf fontId="15" fillId="0" borderId="12" numFmtId="0" xfId="0" applyFont="1" applyBorder="1"/>
    <xf fontId="9" fillId="0" borderId="12" numFmtId="4" xfId="0" applyNumberFormat="1" applyFont="1" applyBorder="1"/>
    <xf fontId="9" fillId="0" borderId="12" numFmtId="0" xfId="0" applyFont="1" applyBorder="1"/>
    <xf fontId="46" fillId="0" borderId="1" numFmtId="0" xfId="0" applyFont="1" applyBorder="1" applyAlignment="1">
      <alignment vertical="center" wrapText="1"/>
    </xf>
    <xf fontId="9" fillId="0" borderId="26" numFmtId="0" xfId="0" applyFont="1" applyBorder="1" applyAlignment="1">
      <alignment vertical="center" wrapText="1"/>
    </xf>
    <xf fontId="9" fillId="0" borderId="27" numFmtId="0" xfId="0" applyFont="1" applyBorder="1" applyAlignment="1">
      <alignment vertical="center" wrapText="1"/>
    </xf>
    <xf fontId="9" fillId="6" borderId="28" numFmtId="0" xfId="0" applyFont="1" applyFill="1" applyBorder="1" applyAlignment="1">
      <alignment vertical="center" wrapText="1"/>
    </xf>
    <xf fontId="9" fillId="6" borderId="30" numFmtId="0" xfId="0" applyFont="1" applyFill="1" applyBorder="1" applyAlignment="1">
      <alignment vertical="center" wrapText="1"/>
    </xf>
    <xf fontId="9" fillId="0" borderId="31" numFmtId="0" xfId="0" applyFont="1" applyBorder="1" applyAlignment="1">
      <alignment vertical="center" wrapText="1"/>
    </xf>
    <xf fontId="9" fillId="0" borderId="32" numFmtId="0" xfId="0" applyFont="1" applyBorder="1" applyAlignment="1">
      <alignment vertical="center" wrapText="1"/>
    </xf>
    <xf fontId="9" fillId="8" borderId="1" numFmtId="0" xfId="0" applyFont="1" applyFill="1" applyBorder="1" applyAlignment="1">
      <alignment horizontal="left" vertical="center"/>
    </xf>
    <xf fontId="16" fillId="0" borderId="1" numFmtId="2" xfId="0" applyNumberFormat="1" applyFont="1" applyBorder="1" applyAlignment="1">
      <alignment horizontal="center" vertical="center"/>
    </xf>
    <xf fontId="9" fillId="0" borderId="0" numFmtId="0" xfId="0" applyFont="1" applyAlignment="1">
      <alignment horizontal="left" vertical="center"/>
    </xf>
    <xf fontId="9" fillId="8" borderId="1" numFmtId="0" xfId="0" applyFont="1" applyFill="1" applyBorder="1" applyAlignment="1">
      <alignment horizontal="left" vertical="center" wrapText="1"/>
    </xf>
    <xf fontId="10" fillId="0" borderId="33" numFmtId="0" xfId="0" applyFont="1" applyBorder="1" applyAlignment="1">
      <alignment horizontal="center" vertical="center" wrapText="1"/>
    </xf>
    <xf fontId="10" fillId="9" borderId="35" numFmtId="4" xfId="0" applyNumberFormat="1" applyFont="1" applyFill="1" applyBorder="1" applyAlignment="1">
      <alignment horizontal="center" vertical="center"/>
    </xf>
    <xf fontId="10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theme" Target="theme/theme1.xml"/><Relationship  Id="rId8" Type="http://schemas.openxmlformats.org/officeDocument/2006/relationships/sharedStrings" Target="sharedStrings.xml"/><Relationship  Id="rId9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" zoomScale="100" workbookViewId="0">
      <selection activeCell="I16" activeCellId="0" sqref="I16"/>
    </sheetView>
  </sheetViews>
  <sheetFormatPr defaultRowHeight="14.25"/>
  <cols>
    <col min="1" max="1" style="1" width="9.140625"/>
    <col customWidth="1" min="2" max="2" style="1" width="41.140625"/>
    <col customWidth="1" min="3" max="3" style="1" width="18"/>
    <col customWidth="1" min="4" max="4" style="1" width="25.42578125"/>
    <col customWidth="1" min="5" max="5" style="1" width="8.7109375"/>
    <col customWidth="1" min="6" max="6" style="1" width="16"/>
    <col customWidth="1" min="7" max="7" style="1" width="12.140625"/>
    <col customWidth="1" min="8" max="8" style="1" width="13.5703125"/>
    <col customWidth="1" min="9" max="9" style="1" width="13.28515625"/>
    <col customWidth="1" min="10" max="10" style="1" width="12.28515625"/>
    <col customWidth="1" min="11" max="11" style="1" width="10.42578125"/>
    <col customWidth="1" min="12" max="12" style="1" width="13.85546875"/>
    <col min="13" max="16384" style="1" width="9.140625"/>
  </cols>
  <sheetData>
    <row r="1" ht="19.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B2" s="3"/>
      <c r="C2" s="3"/>
      <c r="D2" s="3"/>
      <c r="E2" s="3"/>
      <c r="F2" s="3"/>
      <c r="G2" s="3"/>
      <c r="H2" s="3"/>
    </row>
    <row r="3" ht="96.75" customHeight="1">
      <c r="B3" s="4" t="s">
        <v>1</v>
      </c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ht="14.25" customHeight="1"/>
    <row r="5" ht="47.25">
      <c r="B5" s="6" t="s">
        <v>2</v>
      </c>
      <c r="C5" s="7" t="s">
        <v>3</v>
      </c>
      <c r="D5" s="7" t="s">
        <v>4</v>
      </c>
      <c r="E5" s="3"/>
      <c r="F5" s="8" t="s">
        <v>5</v>
      </c>
      <c r="G5" s="9"/>
      <c r="H5" s="8"/>
      <c r="I5" s="8"/>
      <c r="J5" s="9"/>
      <c r="K5" s="8"/>
      <c r="L5" s="8"/>
      <c r="M5" s="10"/>
    </row>
    <row r="6" ht="55.5" customHeight="1">
      <c r="B6" s="11" t="s">
        <v>6</v>
      </c>
      <c r="C6" s="12">
        <f>'Гостиница'!C41</f>
        <v>8876</v>
      </c>
      <c r="D6" s="13">
        <f>'Гостиница'!$K$144</f>
        <v>2354.2317939822015</v>
      </c>
      <c r="F6" s="14" t="s">
        <v>7</v>
      </c>
      <c r="G6" s="15" t="s">
        <v>8</v>
      </c>
      <c r="H6" s="16" t="s">
        <v>9</v>
      </c>
      <c r="I6" s="17"/>
      <c r="J6" s="18" t="s">
        <v>10</v>
      </c>
      <c r="K6" s="16" t="s">
        <v>11</v>
      </c>
      <c r="L6" s="19"/>
    </row>
    <row r="7" ht="19.5" customHeight="1">
      <c r="B7" s="20" t="s">
        <v>12</v>
      </c>
      <c r="C7" s="12">
        <f>Общепит!C59</f>
        <v>5315</v>
      </c>
      <c r="D7" s="13">
        <f>Общепит!K139</f>
        <v>1353.9932595596792</v>
      </c>
      <c r="F7" s="21">
        <v>2021</v>
      </c>
      <c r="G7" s="22"/>
      <c r="H7" s="23">
        <v>3300</v>
      </c>
      <c r="I7" s="24"/>
      <c r="J7" s="25"/>
      <c r="K7" s="26">
        <v>21013</v>
      </c>
      <c r="L7" s="27"/>
    </row>
    <row r="8" ht="21" customHeight="1">
      <c r="B8" s="20" t="s">
        <v>13</v>
      </c>
      <c r="C8" s="12">
        <f>Шопинг!C61</f>
        <v>6325</v>
      </c>
      <c r="D8" s="13">
        <f>Шопинг!K141</f>
        <v>1613.6652855516636</v>
      </c>
      <c r="F8" s="17">
        <v>2022</v>
      </c>
      <c r="G8" s="22"/>
      <c r="H8" s="23">
        <v>3600</v>
      </c>
      <c r="I8" s="24"/>
      <c r="J8" s="25"/>
      <c r="K8" s="26">
        <v>22923</v>
      </c>
      <c r="L8" s="27"/>
    </row>
    <row r="9" ht="15.75">
      <c r="B9" s="20" t="s">
        <v>14</v>
      </c>
      <c r="C9" s="12">
        <f>Развлечения!C39</f>
        <v>5270</v>
      </c>
      <c r="D9" s="13">
        <f>Развлечения!$K$139</f>
        <v>1283.1725175352167</v>
      </c>
      <c r="F9" s="21">
        <v>2023</v>
      </c>
      <c r="G9" s="22"/>
      <c r="H9" s="23">
        <v>4000</v>
      </c>
      <c r="I9" s="8"/>
      <c r="J9" s="25"/>
      <c r="K9" s="27">
        <v>25470</v>
      </c>
      <c r="L9" s="27"/>
    </row>
    <row r="10" ht="15.75">
      <c r="B10" s="20" t="s">
        <v>15</v>
      </c>
      <c r="C10" s="12">
        <f>Экскурсии!C42</f>
        <v>3700</v>
      </c>
      <c r="D10" s="13">
        <f>Экскурсии!$K$145</f>
        <v>958.64750121455006</v>
      </c>
      <c r="F10" s="28">
        <v>2024</v>
      </c>
      <c r="G10" s="29"/>
      <c r="H10" s="23">
        <v>4400</v>
      </c>
      <c r="I10" s="8"/>
      <c r="J10" s="30"/>
      <c r="K10" s="27">
        <f>D11*H10/1000</f>
        <v>33280.325574510571</v>
      </c>
      <c r="L10" s="27"/>
    </row>
    <row r="11" ht="15.75">
      <c r="B11" s="20" t="s">
        <v>16</v>
      </c>
      <c r="C11" s="31">
        <f>SUM(C6:C10)</f>
        <v>29486</v>
      </c>
      <c r="D11" s="32">
        <f>SUM(D6:D10)</f>
        <v>7563.7103578433116</v>
      </c>
    </row>
    <row r="12" ht="33.75" customHeight="1">
      <c r="B12" s="33" t="s">
        <v>17</v>
      </c>
      <c r="C12" s="34"/>
      <c r="D12" s="32">
        <f>H10</f>
        <v>4400</v>
      </c>
    </row>
    <row r="13" ht="23.25" customHeight="1">
      <c r="B13" s="35" t="s">
        <v>18</v>
      </c>
      <c r="C13" s="35"/>
      <c r="D13" s="36">
        <f>D11*D12</f>
        <v>33280325.574510571</v>
      </c>
    </row>
    <row r="14" ht="9.75" customHeight="1"/>
    <row r="16" ht="66.75" customHeight="1"/>
    <row r="17" ht="36.75" customHeight="1"/>
    <row r="18" ht="41.25" customHeight="1"/>
  </sheetData>
  <mergeCells count="18">
    <mergeCell ref="B1:L1"/>
    <mergeCell ref="B2:H2"/>
    <mergeCell ref="B3:D3"/>
    <mergeCell ref="F5:L5"/>
    <mergeCell ref="G6:G10"/>
    <mergeCell ref="H6:I6"/>
    <mergeCell ref="J6:J10"/>
    <mergeCell ref="K6:L6"/>
    <mergeCell ref="H7:I7"/>
    <mergeCell ref="K7:L7"/>
    <mergeCell ref="H8:I8"/>
    <mergeCell ref="K8:L8"/>
    <mergeCell ref="H9:I9"/>
    <mergeCell ref="K9:L9"/>
    <mergeCell ref="H10:I10"/>
    <mergeCell ref="K10:L10"/>
    <mergeCell ref="B12:C12"/>
    <mergeCell ref="B13:C13"/>
  </mergeCells>
  <printOptions headings="0" gridLines="0"/>
  <pageMargins left="0.69999999999999996" right="0.69999999999999996" top="0.75" bottom="0.75" header="0.29999999999999999" footer="0.29999999999999999"/>
  <pageSetup paperSize="9" scale="7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5" zoomScale="100" workbookViewId="0">
      <selection activeCell="J25" activeCellId="0" sqref="J25"/>
    </sheetView>
  </sheetViews>
  <sheetFormatPr defaultRowHeight="14.25"/>
  <cols>
    <col customWidth="1" min="1" max="1" width="5.7109375"/>
    <col customWidth="1" min="2" max="2" width="29.140625"/>
    <col customWidth="1" min="3" max="3" width="19.140625"/>
    <col customWidth="1" min="4" max="4" width="17.140625"/>
    <col customWidth="1" min="5" max="5" width="19"/>
    <col customWidth="1" min="6" max="6" width="15.28515625"/>
    <col customWidth="1" min="7" max="7" width="16.140625"/>
    <col customWidth="1" min="8" max="8" width="16.7109375"/>
    <col customWidth="1" min="9" max="9" width="12.85546875"/>
    <col customWidth="1" min="10" max="10" width="18"/>
    <col customWidth="1" min="11" max="11" width="11.28515625"/>
    <col customWidth="1" min="12" max="12" style="37" width="13.28515625"/>
    <col customWidth="1" min="13" max="13" style="38" width="11"/>
    <col customWidth="1" min="14" max="14" style="38" width="8.85546875"/>
    <col customWidth="1" min="15" max="15" style="38" width="15.42578125"/>
    <col customWidth="1" min="16" max="16" style="37" width="12.42578125"/>
    <col customWidth="1" min="17" max="17" style="37" width="10"/>
    <col customWidth="1" min="18" max="18" width="11.7109375"/>
    <col customWidth="1" min="19" max="19" style="37" width="6.85546875"/>
    <col customWidth="1" min="20" max="20" style="37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7.42578125"/>
    <col customWidth="1" min="40" max="40" width="11.7109375"/>
    <col customWidth="1" min="41" max="41" width="7.85546875"/>
    <col customWidth="1" min="42" max="42" width="12.28515625"/>
    <col customWidth="1" min="46" max="46" width="5.42578125"/>
    <col customWidth="1" min="54" max="54" width="11.28515625"/>
    <col customWidth="1" min="55" max="55" width="11.42578125"/>
  </cols>
  <sheetData>
    <row r="1" ht="16.5">
      <c r="B1" s="39"/>
    </row>
    <row r="2" ht="20.25">
      <c r="B2" s="40" t="s">
        <v>19</v>
      </c>
      <c r="C2" s="40"/>
      <c r="D2" s="40"/>
      <c r="E2" s="40"/>
      <c r="F2" s="40"/>
      <c r="G2" s="40"/>
      <c r="H2" s="40"/>
    </row>
    <row r="4" ht="16.5">
      <c r="B4" s="41" t="s">
        <v>20</v>
      </c>
    </row>
    <row r="5" ht="15.75">
      <c r="B5" s="42" t="s">
        <v>21</v>
      </c>
      <c r="C5" s="43"/>
      <c r="D5" s="43"/>
      <c r="E5" s="43"/>
      <c r="F5" s="44"/>
      <c r="G5" s="45"/>
      <c r="H5" s="45"/>
      <c r="I5" s="45"/>
      <c r="J5" s="45"/>
      <c r="K5" s="45"/>
      <c r="L5" s="46"/>
      <c r="M5" s="45"/>
      <c r="N5" s="45"/>
      <c r="O5" s="45"/>
      <c r="P5" s="45"/>
      <c r="Q5" s="45"/>
      <c r="R5" s="45"/>
      <c r="S5" s="46"/>
      <c r="T5" s="46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ht="15.75">
      <c r="B6" s="42" t="s">
        <v>22</v>
      </c>
      <c r="C6" s="43"/>
      <c r="D6" s="43"/>
      <c r="E6" s="43"/>
      <c r="F6" s="44"/>
      <c r="G6" s="45"/>
      <c r="H6" s="45"/>
      <c r="I6" s="45"/>
      <c r="J6" s="45"/>
      <c r="K6" s="45"/>
      <c r="L6" s="46"/>
      <c r="M6" s="45"/>
      <c r="N6" s="45"/>
      <c r="O6" s="45"/>
      <c r="P6" s="45"/>
      <c r="Q6" s="45"/>
      <c r="R6" s="45"/>
      <c r="S6" s="46"/>
      <c r="T6" s="46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ht="15.75">
      <c r="B7" s="42" t="s">
        <v>23</v>
      </c>
      <c r="C7" s="43"/>
      <c r="D7" s="43"/>
      <c r="E7" s="43"/>
      <c r="F7" s="44"/>
      <c r="G7" s="45"/>
      <c r="H7" s="45"/>
      <c r="I7" s="45"/>
      <c r="J7" s="45"/>
      <c r="K7" s="45"/>
      <c r="L7" s="46"/>
      <c r="M7" s="45"/>
      <c r="N7" s="45"/>
      <c r="O7" s="45"/>
      <c r="P7" s="45"/>
      <c r="Q7" s="45"/>
      <c r="R7" s="45"/>
      <c r="S7" s="46"/>
      <c r="T7" s="46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ht="15.75">
      <c r="B8" s="42" t="s">
        <v>24</v>
      </c>
      <c r="C8" s="43"/>
      <c r="D8" s="43"/>
      <c r="E8" s="43"/>
      <c r="F8" s="44"/>
      <c r="G8" s="45"/>
      <c r="H8" s="45"/>
      <c r="I8" s="45"/>
      <c r="J8" s="45"/>
      <c r="K8" s="45"/>
      <c r="L8" s="46"/>
      <c r="M8" s="45"/>
      <c r="N8" s="45"/>
      <c r="O8" s="45"/>
      <c r="P8" s="45"/>
      <c r="Q8" s="45"/>
      <c r="R8" s="45"/>
      <c r="S8" s="46"/>
      <c r="T8" s="46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ht="15.75">
      <c r="B9" s="47" t="s">
        <v>25</v>
      </c>
      <c r="C9" s="48"/>
      <c r="D9" s="48"/>
      <c r="E9" s="48"/>
      <c r="F9" s="49"/>
      <c r="G9" s="50"/>
      <c r="H9" s="50"/>
      <c r="I9" s="50"/>
      <c r="J9" s="45"/>
      <c r="K9" s="45"/>
      <c r="L9" s="46"/>
      <c r="M9" s="45"/>
      <c r="N9" s="45"/>
      <c r="O9" s="45"/>
      <c r="P9" s="45"/>
      <c r="Q9" s="45"/>
      <c r="R9" s="45"/>
      <c r="S9" s="46"/>
      <c r="T9" s="46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  <c r="M10" s="45"/>
      <c r="N10" s="45"/>
      <c r="O10" s="45"/>
      <c r="P10" s="45"/>
      <c r="Q10" s="45"/>
      <c r="R10" s="45"/>
      <c r="S10" s="46"/>
      <c r="T10" s="46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 ht="15.75">
      <c r="B11" s="45" t="s">
        <v>26</v>
      </c>
      <c r="C11" s="45"/>
      <c r="D11" s="45"/>
      <c r="E11" s="45"/>
      <c r="F11" s="45"/>
      <c r="G11" s="45"/>
      <c r="H11" s="45"/>
      <c r="I11" s="45"/>
      <c r="J11" s="45"/>
      <c r="K11" s="45"/>
      <c r="L11" s="46"/>
      <c r="M11" s="45"/>
      <c r="N11" s="45"/>
      <c r="O11" s="45"/>
      <c r="P11" s="45"/>
      <c r="Q11" s="45"/>
      <c r="R11" s="45"/>
      <c r="S11" s="46"/>
      <c r="T11" s="46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ht="15" customHeight="1">
      <c r="B12" s="51" t="s">
        <v>27</v>
      </c>
      <c r="C12" s="51" t="s">
        <v>28</v>
      </c>
      <c r="D12" s="52" t="s">
        <v>29</v>
      </c>
      <c r="E12" s="53"/>
      <c r="F12" s="53"/>
      <c r="G12" s="53"/>
      <c r="H12" s="53"/>
      <c r="I12" s="53"/>
      <c r="J12" s="53"/>
      <c r="K12" s="54"/>
      <c r="L12" s="52" t="s">
        <v>30</v>
      </c>
      <c r="M12" s="53"/>
      <c r="N12" s="53"/>
      <c r="O12" s="54"/>
      <c r="P12" s="45"/>
      <c r="Q12" s="45"/>
      <c r="R12" s="45"/>
      <c r="S12" s="46"/>
      <c r="T12" s="46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ht="8.25" customHeight="1">
      <c r="B13" s="55"/>
      <c r="C13" s="55"/>
      <c r="D13" s="56"/>
      <c r="E13" s="57"/>
      <c r="F13" s="57"/>
      <c r="G13" s="57"/>
      <c r="H13" s="57"/>
      <c r="I13" s="57"/>
      <c r="J13" s="57"/>
      <c r="K13" s="58"/>
      <c r="L13" s="56"/>
      <c r="M13" s="57"/>
      <c r="N13" s="57"/>
      <c r="O13" s="58"/>
      <c r="P13" s="45"/>
      <c r="Q13" s="45"/>
      <c r="R13" s="45"/>
      <c r="S13" s="46"/>
      <c r="T13" s="46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ht="15.75" customHeight="1">
      <c r="B14" s="51" t="s">
        <v>31</v>
      </c>
      <c r="C14" s="59">
        <v>1</v>
      </c>
      <c r="D14" s="60" t="s">
        <v>32</v>
      </c>
      <c r="E14" s="61"/>
      <c r="F14" s="61"/>
      <c r="G14" s="61"/>
      <c r="H14" s="61"/>
      <c r="I14" s="61"/>
      <c r="J14" s="61"/>
      <c r="K14" s="62"/>
      <c r="L14" s="60" t="s">
        <v>33</v>
      </c>
      <c r="M14" s="61"/>
      <c r="N14" s="61"/>
      <c r="O14" s="62"/>
      <c r="P14" s="45"/>
      <c r="Q14" s="45"/>
      <c r="R14" s="45"/>
      <c r="S14" s="46"/>
      <c r="T14" s="46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ht="45.75" customHeight="1">
      <c r="B15" s="63"/>
      <c r="C15" s="64"/>
      <c r="D15" s="60" t="s">
        <v>34</v>
      </c>
      <c r="E15" s="62"/>
      <c r="F15" s="58" t="s">
        <v>35</v>
      </c>
      <c r="G15" s="58" t="s">
        <v>36</v>
      </c>
      <c r="H15" s="60" t="s">
        <v>37</v>
      </c>
      <c r="I15" s="61"/>
      <c r="J15" s="62"/>
      <c r="K15" s="58" t="s">
        <v>38</v>
      </c>
      <c r="L15" s="51" t="s">
        <v>39</v>
      </c>
      <c r="M15" s="60" t="s">
        <v>40</v>
      </c>
      <c r="N15" s="62"/>
      <c r="O15" s="51" t="s">
        <v>41</v>
      </c>
      <c r="P15" s="45"/>
      <c r="Q15" s="45"/>
      <c r="R15" s="45"/>
      <c r="S15" s="46"/>
      <c r="T15" s="46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ht="15.75" customHeight="1">
      <c r="B16" s="63"/>
      <c r="C16" s="64"/>
      <c r="D16" s="60" t="s">
        <v>42</v>
      </c>
      <c r="E16" s="62"/>
      <c r="F16" s="65">
        <v>0.15559999999999999</v>
      </c>
      <c r="G16" s="65">
        <v>0.1729</v>
      </c>
      <c r="H16" s="60" t="s">
        <v>43</v>
      </c>
      <c r="I16" s="61"/>
      <c r="J16" s="62"/>
      <c r="K16" s="65">
        <v>0.11409999999999999</v>
      </c>
      <c r="L16" s="59">
        <v>0.17000000000000001</v>
      </c>
      <c r="M16" s="66">
        <v>0.45000000000000001</v>
      </c>
      <c r="N16" s="67"/>
      <c r="O16" s="59">
        <v>0.32000000000000001</v>
      </c>
      <c r="P16" s="45"/>
      <c r="Q16" s="45"/>
      <c r="R16" s="45"/>
      <c r="S16" s="46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7" ht="45.75" customHeight="1">
      <c r="B17" s="63"/>
      <c r="C17" s="64"/>
      <c r="D17" s="51" t="s">
        <v>44</v>
      </c>
      <c r="E17" s="51" t="s">
        <v>45</v>
      </c>
      <c r="F17" s="68"/>
      <c r="G17" s="63"/>
      <c r="H17" s="69" t="s">
        <v>46</v>
      </c>
      <c r="I17" s="70" t="s">
        <v>47</v>
      </c>
      <c r="J17" s="71"/>
      <c r="K17" s="68"/>
      <c r="L17" s="64"/>
      <c r="M17" s="72"/>
      <c r="N17" s="73"/>
      <c r="O17" s="64"/>
      <c r="P17" s="45"/>
      <c r="Q17" s="45"/>
      <c r="R17" s="45"/>
      <c r="S17" s="46"/>
      <c r="T17" s="46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ht="15.75">
      <c r="B18" s="55"/>
      <c r="C18" s="74"/>
      <c r="D18" s="55"/>
      <c r="E18" s="55"/>
      <c r="F18" s="75"/>
      <c r="G18" s="55"/>
      <c r="H18" s="76"/>
      <c r="I18" s="77"/>
      <c r="J18" s="78"/>
      <c r="K18" s="75"/>
      <c r="L18" s="74"/>
      <c r="M18" s="79"/>
      <c r="N18" s="80"/>
      <c r="O18" s="74"/>
      <c r="P18" s="45"/>
      <c r="Q18" s="45"/>
      <c r="R18" s="45"/>
      <c r="S18" s="46"/>
      <c r="T18" s="46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6"/>
      <c r="M19" s="45"/>
      <c r="N19" s="45"/>
      <c r="O19" s="45"/>
      <c r="P19" s="45"/>
      <c r="Q19" s="45"/>
      <c r="R19" s="45"/>
      <c r="S19" s="46"/>
      <c r="T19" s="46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 ht="16.5">
      <c r="B20" s="41"/>
      <c r="C20" s="45"/>
      <c r="D20" s="45"/>
      <c r="E20" s="45"/>
      <c r="F20" s="45"/>
      <c r="G20" s="45"/>
      <c r="H20" s="45"/>
      <c r="I20" s="45"/>
      <c r="J20" s="45"/>
      <c r="K20" s="45"/>
      <c r="L20" s="46"/>
      <c r="M20" s="45"/>
      <c r="N20" s="45"/>
      <c r="O20" s="45"/>
      <c r="P20" s="45"/>
      <c r="Q20" s="45"/>
      <c r="R20" s="45"/>
      <c r="S20" s="46"/>
      <c r="T20" s="46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>
      <c r="B21" s="81" t="s">
        <v>48</v>
      </c>
      <c r="C21" s="82"/>
      <c r="D21" s="82"/>
      <c r="E21" s="83"/>
      <c r="F21" s="45"/>
      <c r="G21" s="45"/>
      <c r="H21" s="45"/>
      <c r="I21" s="45"/>
      <c r="J21" s="45"/>
      <c r="K21" s="45"/>
      <c r="L21" s="46"/>
      <c r="M21" s="45"/>
      <c r="N21" s="45"/>
      <c r="O21" s="45"/>
      <c r="P21" s="45"/>
      <c r="Q21" s="45"/>
      <c r="R21" s="45"/>
      <c r="S21" s="46"/>
      <c r="T21" s="46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>
      <c r="B22" s="84" t="s">
        <v>49</v>
      </c>
      <c r="C22" s="85">
        <v>0.13</v>
      </c>
      <c r="D22" s="86" t="s">
        <v>50</v>
      </c>
      <c r="E22" s="87"/>
      <c r="G22" s="45"/>
      <c r="H22" s="45"/>
      <c r="I22" s="45"/>
      <c r="J22" s="45"/>
      <c r="K22" s="45"/>
      <c r="L22" s="46"/>
      <c r="M22" s="45"/>
      <c r="N22" s="45"/>
      <c r="O22" s="45"/>
      <c r="P22" s="45"/>
      <c r="Q22" s="45"/>
      <c r="R22" s="45"/>
      <c r="S22" s="46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ht="22.5">
      <c r="B23" s="84" t="s">
        <v>51</v>
      </c>
      <c r="C23" s="85">
        <v>0.29999999999999999</v>
      </c>
      <c r="D23" s="86" t="s">
        <v>50</v>
      </c>
      <c r="E23" s="88" t="s">
        <v>52</v>
      </c>
      <c r="G23" s="45"/>
      <c r="H23" s="45"/>
      <c r="I23" s="45"/>
      <c r="J23" s="45"/>
      <c r="K23" s="45"/>
      <c r="L23" s="46"/>
      <c r="M23" s="45"/>
      <c r="N23" s="45"/>
      <c r="O23" s="45"/>
      <c r="P23" s="45"/>
      <c r="Q23" s="45"/>
      <c r="R23" s="45"/>
      <c r="S23" s="46"/>
      <c r="T23" s="46"/>
      <c r="U23" s="45"/>
      <c r="V23" s="45"/>
      <c r="W23" s="45"/>
      <c r="X23" s="45"/>
      <c r="Y23" s="45"/>
      <c r="Z23" s="45"/>
      <c r="AA23" s="45"/>
      <c r="AB23" s="45"/>
      <c r="AC23" s="45"/>
      <c r="AD23" s="45"/>
    </row>
    <row r="24">
      <c r="B24" s="84" t="s">
        <v>53</v>
      </c>
      <c r="C24" s="85">
        <v>0.20000000000000001</v>
      </c>
      <c r="D24" s="86"/>
      <c r="E24" s="87"/>
      <c r="G24" s="45"/>
      <c r="H24" s="45"/>
      <c r="I24" s="45"/>
      <c r="J24" s="45"/>
      <c r="K24" s="45"/>
      <c r="L24" s="46"/>
      <c r="M24" s="45"/>
      <c r="N24" s="45"/>
      <c r="O24" s="45"/>
      <c r="P24" s="45"/>
      <c r="Q24" s="45"/>
      <c r="R24" s="45"/>
      <c r="S24" s="46"/>
      <c r="T24" s="46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5" ht="15.75">
      <c r="B25" s="89" t="s">
        <v>54</v>
      </c>
      <c r="C25" s="90">
        <v>0.20000000000000001</v>
      </c>
      <c r="D25" s="91"/>
      <c r="E25" s="92"/>
      <c r="G25" s="45"/>
      <c r="H25" s="45"/>
      <c r="I25" s="45"/>
      <c r="J25" s="45"/>
      <c r="K25" s="45"/>
      <c r="L25" s="46"/>
      <c r="M25" s="45"/>
      <c r="N25" s="45"/>
      <c r="O25" s="45"/>
      <c r="P25" s="45"/>
      <c r="Q25" s="45"/>
      <c r="R25" s="45"/>
      <c r="S25" s="46"/>
      <c r="T25" s="46"/>
      <c r="U25" s="45"/>
      <c r="V25" s="45"/>
      <c r="W25" s="45"/>
      <c r="X25" s="45"/>
      <c r="Y25" s="45"/>
      <c r="Z25" s="45"/>
      <c r="AA25" s="45"/>
      <c r="AB25" s="45"/>
      <c r="AC25" s="45"/>
      <c r="AD25" s="45"/>
    </row>
    <row r="26">
      <c r="B26" s="45"/>
      <c r="C26" s="50"/>
      <c r="D26" s="45"/>
      <c r="E26" s="45"/>
      <c r="F26" s="45"/>
      <c r="G26" s="45"/>
      <c r="H26" s="45"/>
      <c r="I26" s="45"/>
      <c r="J26" s="45"/>
      <c r="K26" s="45"/>
      <c r="L26" s="46"/>
      <c r="M26" s="45"/>
      <c r="N26" s="45"/>
      <c r="O26" s="45"/>
      <c r="P26" s="45"/>
      <c r="Q26" s="45"/>
      <c r="R26" s="45"/>
      <c r="S26" s="46"/>
      <c r="T26" s="46"/>
      <c r="U26" s="45"/>
      <c r="V26" s="45"/>
      <c r="W26" s="45"/>
      <c r="X26" s="45"/>
      <c r="Y26" s="45"/>
      <c r="Z26" s="45"/>
      <c r="AA26" s="45"/>
      <c r="AB26" s="45"/>
      <c r="AC26" s="45"/>
      <c r="AD26" s="45"/>
    </row>
    <row r="27" ht="15.75">
      <c r="B27" s="45" t="s">
        <v>55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  <c r="M27" s="45"/>
      <c r="N27" s="45"/>
      <c r="O27" s="45"/>
      <c r="P27" s="45"/>
      <c r="Q27" s="45"/>
      <c r="R27" s="45"/>
      <c r="S27" s="46"/>
      <c r="T27" s="46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ht="15.75">
      <c r="B28" s="93" t="s">
        <v>56</v>
      </c>
      <c r="C28" s="94">
        <v>0.28000000000000003</v>
      </c>
      <c r="D28" s="95"/>
      <c r="E28" s="96" t="s">
        <v>57</v>
      </c>
      <c r="F28" s="45"/>
      <c r="G28" s="45"/>
      <c r="H28" s="45"/>
      <c r="I28" s="45"/>
      <c r="J28" s="45"/>
      <c r="K28" s="45"/>
      <c r="L28" s="46"/>
      <c r="M28" s="45"/>
      <c r="N28" s="45"/>
      <c r="O28" s="45"/>
      <c r="P28" s="45"/>
      <c r="Q28" s="45"/>
      <c r="R28" s="45"/>
      <c r="S28" s="46"/>
      <c r="T28" s="46"/>
      <c r="U28" s="45"/>
      <c r="V28" s="45"/>
      <c r="W28" s="45"/>
      <c r="X28" s="45"/>
      <c r="Y28" s="45"/>
      <c r="Z28" s="45"/>
      <c r="AA28" s="45"/>
      <c r="AB28" s="45"/>
      <c r="AC28" s="45"/>
      <c r="AD28" s="45"/>
    </row>
    <row r="29" ht="15.75">
      <c r="B29" s="45"/>
      <c r="C29" s="50"/>
      <c r="D29" s="45"/>
      <c r="E29" s="45"/>
      <c r="F29" s="45"/>
      <c r="G29" s="45"/>
      <c r="H29" s="45"/>
      <c r="I29" s="45"/>
      <c r="J29" s="45"/>
      <c r="K29" s="45"/>
      <c r="L29" s="46"/>
      <c r="M29" s="45"/>
      <c r="N29" s="45"/>
      <c r="O29" s="45"/>
      <c r="P29" s="45"/>
      <c r="Q29" s="45"/>
      <c r="R29" s="45"/>
      <c r="S29" s="46"/>
      <c r="T29" s="46"/>
      <c r="U29" s="45"/>
      <c r="V29" s="45"/>
      <c r="W29" s="45"/>
      <c r="X29" s="45"/>
      <c r="Y29" s="45"/>
      <c r="Z29" s="45"/>
      <c r="AA29" s="45"/>
      <c r="AB29" s="45"/>
      <c r="AC29" s="45"/>
      <c r="AD29" s="45"/>
    </row>
    <row r="30">
      <c r="B30" s="97" t="s">
        <v>39</v>
      </c>
      <c r="C30" s="82">
        <v>0.20000000000000001</v>
      </c>
      <c r="D30" s="82"/>
      <c r="E30" s="83" t="s">
        <v>58</v>
      </c>
      <c r="F30" s="45"/>
      <c r="G30" s="45"/>
      <c r="H30" s="45"/>
      <c r="I30" s="45"/>
      <c r="J30" s="45"/>
      <c r="K30" s="45"/>
      <c r="L30" s="46"/>
      <c r="M30" s="45"/>
      <c r="N30" s="45"/>
      <c r="O30" s="45"/>
      <c r="P30" s="45"/>
      <c r="Q30" s="45"/>
      <c r="R30" s="45"/>
      <c r="S30" s="46"/>
      <c r="T30" s="46"/>
      <c r="U30" s="45"/>
      <c r="V30" s="45"/>
      <c r="W30" s="45"/>
      <c r="X30" s="45"/>
      <c r="Y30" s="45"/>
      <c r="Z30" s="45"/>
      <c r="AA30" s="45"/>
      <c r="AB30" s="45"/>
      <c r="AC30" s="45"/>
      <c r="AD30" s="45"/>
    </row>
    <row r="31">
      <c r="B31" s="98" t="s">
        <v>40</v>
      </c>
      <c r="C31" s="99">
        <v>0.5</v>
      </c>
      <c r="D31" s="99"/>
      <c r="E31" s="100" t="s">
        <v>58</v>
      </c>
      <c r="F31" s="45"/>
      <c r="G31" s="45"/>
      <c r="H31" s="45"/>
      <c r="I31" s="45"/>
      <c r="J31" s="45"/>
      <c r="K31" s="45"/>
      <c r="L31" s="46"/>
      <c r="M31" s="45"/>
      <c r="N31" s="45"/>
      <c r="O31" s="45"/>
      <c r="P31" s="45"/>
      <c r="Q31" s="45"/>
      <c r="R31" s="45"/>
      <c r="S31" s="46"/>
      <c r="T31" s="46"/>
      <c r="U31" s="45"/>
      <c r="V31" s="45"/>
      <c r="W31" s="45"/>
      <c r="X31" s="45"/>
      <c r="Y31" s="45"/>
      <c r="Z31" s="45"/>
      <c r="AA31" s="45"/>
      <c r="AB31" s="45"/>
      <c r="AC31" s="45"/>
      <c r="AD31" s="45"/>
    </row>
    <row r="32" ht="15.75">
      <c r="B32" s="101" t="s">
        <v>41</v>
      </c>
      <c r="C32" s="102">
        <v>0.29999999999999999</v>
      </c>
      <c r="D32" s="102"/>
      <c r="E32" s="103" t="s">
        <v>58</v>
      </c>
      <c r="F32" s="45"/>
      <c r="G32" s="45"/>
      <c r="H32" s="45"/>
      <c r="I32" s="45"/>
      <c r="J32" s="45"/>
      <c r="K32" s="45"/>
      <c r="L32" s="46"/>
      <c r="M32" s="45"/>
      <c r="N32" s="45"/>
      <c r="O32" s="45"/>
      <c r="P32" s="45"/>
      <c r="Q32" s="45"/>
      <c r="R32" s="45"/>
      <c r="S32" s="46"/>
      <c r="T32" s="46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>
      <c r="B33" s="104"/>
      <c r="C33" s="105"/>
    </row>
    <row r="34" hidden="1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  <c r="M34" s="45"/>
      <c r="N34" s="45"/>
      <c r="O34" s="45"/>
      <c r="P34" s="45"/>
      <c r="Q34" s="45"/>
      <c r="R34" s="45"/>
      <c r="S34" s="46"/>
      <c r="T34" s="46"/>
      <c r="U34" s="45"/>
      <c r="V34" s="45"/>
      <c r="W34" s="45"/>
      <c r="X34" s="45"/>
      <c r="Y34" s="45"/>
      <c r="Z34" s="45"/>
      <c r="AA34" s="45"/>
      <c r="AB34" s="45"/>
      <c r="AC34" s="45"/>
      <c r="AD34" s="45"/>
    </row>
    <row r="35" ht="15.75">
      <c r="B35" s="45" t="s">
        <v>59</v>
      </c>
      <c r="C35" s="45"/>
      <c r="D35" s="45"/>
      <c r="E35" s="45"/>
      <c r="F35" s="45"/>
      <c r="G35" s="45" t="s">
        <v>60</v>
      </c>
      <c r="H35" s="45"/>
      <c r="I35" s="45"/>
      <c r="L35" s="46"/>
      <c r="M35" s="45"/>
      <c r="N35" s="45"/>
      <c r="O35" s="45"/>
      <c r="P35" s="45"/>
      <c r="Q35" s="45"/>
      <c r="R35" s="45"/>
      <c r="S35" s="46"/>
      <c r="T35" s="46"/>
      <c r="U35" s="45"/>
      <c r="V35" s="45"/>
      <c r="W35" s="45"/>
      <c r="X35" s="45"/>
      <c r="Y35" s="45"/>
      <c r="Z35" s="45"/>
      <c r="AA35" s="45"/>
      <c r="AB35" s="45"/>
      <c r="AC35" s="45"/>
      <c r="AD35" s="45"/>
    </row>
    <row r="36" ht="24.75" customHeight="1">
      <c r="B36" s="106" t="s">
        <v>61</v>
      </c>
      <c r="C36" s="107">
        <v>0.59999999999999998</v>
      </c>
      <c r="D36" s="108" t="s">
        <v>62</v>
      </c>
      <c r="F36" s="109"/>
      <c r="G36" s="110" t="s">
        <v>61</v>
      </c>
      <c r="H36" s="111">
        <v>0.25</v>
      </c>
      <c r="I36" s="45"/>
      <c r="L36" s="46"/>
      <c r="M36" s="45"/>
      <c r="N36" s="45"/>
      <c r="O36" s="45"/>
      <c r="P36" s="45"/>
      <c r="Q36" s="45"/>
      <c r="R36" s="45"/>
      <c r="S36" s="46"/>
      <c r="T36" s="46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>
      <c r="B37" s="112" t="s">
        <v>63</v>
      </c>
      <c r="C37" s="113">
        <v>0.11</v>
      </c>
      <c r="D37" s="114"/>
      <c r="E37" s="109"/>
      <c r="F37" s="109"/>
      <c r="G37" s="115" t="s">
        <v>63</v>
      </c>
      <c r="H37" s="116">
        <v>0.17999999999999999</v>
      </c>
      <c r="I37" s="45"/>
      <c r="L37" s="46"/>
      <c r="M37" s="45"/>
      <c r="N37" s="45"/>
      <c r="O37" s="45"/>
      <c r="P37" s="45"/>
      <c r="Q37" s="45"/>
      <c r="R37" s="45"/>
      <c r="S37" s="46"/>
      <c r="T37" s="46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>
      <c r="B38" s="112" t="s">
        <v>64</v>
      </c>
      <c r="C38" s="113">
        <v>0.22</v>
      </c>
      <c r="D38" s="114"/>
      <c r="E38" s="109"/>
      <c r="F38" s="109"/>
      <c r="G38" s="115" t="s">
        <v>64</v>
      </c>
      <c r="H38" s="116">
        <v>0.25</v>
      </c>
      <c r="I38" s="45"/>
      <c r="L38" s="46"/>
      <c r="M38" s="45"/>
      <c r="N38" s="45"/>
      <c r="O38" s="45"/>
      <c r="P38" s="45"/>
      <c r="Q38" s="45"/>
      <c r="R38" s="45"/>
      <c r="S38" s="46"/>
      <c r="T38" s="46"/>
      <c r="U38" s="45"/>
      <c r="V38" s="45"/>
      <c r="W38" s="45"/>
      <c r="X38" s="45"/>
      <c r="Y38" s="45"/>
      <c r="Z38" s="45"/>
      <c r="AA38" s="45"/>
      <c r="AB38" s="45"/>
      <c r="AC38" s="45"/>
      <c r="AD38" s="45"/>
    </row>
    <row r="39" ht="36.75" customHeight="1">
      <c r="B39" s="117" t="s">
        <v>65</v>
      </c>
      <c r="C39" s="118">
        <v>0.070000000000000007</v>
      </c>
      <c r="D39" s="119"/>
      <c r="E39" s="109"/>
      <c r="F39" s="109"/>
      <c r="G39" s="120" t="s">
        <v>65</v>
      </c>
      <c r="H39" s="121">
        <v>0.23999999999999999</v>
      </c>
      <c r="I39" s="45"/>
      <c r="L39" s="46"/>
      <c r="M39" s="45"/>
      <c r="N39" s="45"/>
      <c r="O39" s="45"/>
      <c r="P39" s="45"/>
      <c r="Q39" s="45"/>
      <c r="R39" s="45"/>
      <c r="S39" s="46"/>
      <c r="T39" s="46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>
      <c r="B40" s="122"/>
      <c r="C40" s="123"/>
      <c r="D40" s="45"/>
      <c r="E40" s="45"/>
      <c r="F40" s="45"/>
      <c r="G40" s="45"/>
      <c r="H40" s="45"/>
      <c r="I40" s="45"/>
      <c r="J40" s="45"/>
      <c r="K40" s="124"/>
      <c r="L40" s="46"/>
      <c r="M40" s="45"/>
      <c r="N40" s="45"/>
      <c r="O40" s="45"/>
      <c r="P40" s="45"/>
      <c r="Q40" s="45"/>
      <c r="R40" s="45"/>
      <c r="S40" s="46"/>
      <c r="T40" s="46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hidden="1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5"/>
      <c r="N41" s="45"/>
      <c r="O41" s="45"/>
      <c r="P41" s="45"/>
      <c r="Q41" s="45"/>
      <c r="R41" s="45"/>
      <c r="S41" s="46"/>
      <c r="T41" s="46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ht="33.75" customHeight="1">
      <c r="B42" s="125" t="s">
        <v>66</v>
      </c>
      <c r="C42" s="126">
        <v>3700</v>
      </c>
      <c r="D42" s="127" t="s">
        <v>67</v>
      </c>
      <c r="F42" s="45"/>
      <c r="G42" s="45"/>
      <c r="H42" s="45"/>
      <c r="J42" s="45"/>
      <c r="K42" s="45"/>
      <c r="L42" s="46"/>
      <c r="M42" s="45"/>
      <c r="N42" s="45"/>
      <c r="O42" s="45"/>
      <c r="P42" s="45"/>
      <c r="Q42" s="45"/>
      <c r="R42" s="45"/>
      <c r="S42" s="46"/>
      <c r="T42" s="46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ht="22.5" customHeight="1">
      <c r="B43" s="128"/>
      <c r="C43" s="129"/>
      <c r="D43" s="45"/>
      <c r="E43" s="45"/>
      <c r="F43" s="45"/>
      <c r="G43" s="45"/>
      <c r="H43" s="45"/>
      <c r="I43" s="45"/>
      <c r="J43" s="45"/>
      <c r="K43" s="45"/>
      <c r="L43" s="46"/>
      <c r="M43" s="45"/>
      <c r="N43" s="45"/>
      <c r="O43" s="45"/>
      <c r="P43" s="45"/>
      <c r="Q43" s="45"/>
      <c r="R43" s="45"/>
      <c r="S43" s="46"/>
      <c r="T43" s="46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ht="16.5">
      <c r="B44" s="41" t="s">
        <v>68</v>
      </c>
      <c r="C44" s="45"/>
      <c r="D44" s="45"/>
      <c r="E44" s="45"/>
      <c r="F44" s="45"/>
      <c r="G44" s="45"/>
      <c r="H44" s="45"/>
      <c r="I44" s="45"/>
      <c r="J44" s="45"/>
      <c r="K44" s="45"/>
      <c r="L44" s="46"/>
      <c r="M44" s="45"/>
      <c r="N44" s="45"/>
      <c r="O44" s="45"/>
      <c r="P44" s="45"/>
      <c r="Q44" s="45"/>
      <c r="R44" s="45"/>
      <c r="S44" s="46"/>
      <c r="T44" s="46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>
      <c r="B45" s="130" t="s">
        <v>69</v>
      </c>
      <c r="C45" s="131">
        <f>C42*C28</f>
        <v>1036</v>
      </c>
      <c r="D45" s="86" t="s">
        <v>70</v>
      </c>
      <c r="E45" s="132" t="s">
        <v>71</v>
      </c>
      <c r="F45" s="132"/>
      <c r="G45" s="132"/>
      <c r="H45" s="99"/>
      <c r="I45" s="45" t="s">
        <v>49</v>
      </c>
      <c r="J45" s="133">
        <f>I63+Q63+X63+AF63+I68+I70+I72+I74+I78+I80+I82+I84+I88+I90+I92+I98+I100+I108+I110+I112+I114+I118+I120+I122+I124+I128+I130+I132+I134+T68+T70+T72+T74+T78+T80+T82+T84+AE68+AE70+AE72+AE74+AE78+AE80+AE82+AE84+AP68+AP70+AP72+AP74+AP78+AP80+AP82+AP84</f>
        <v>232.59816124880089</v>
      </c>
      <c r="K45" s="45"/>
      <c r="L45" s="46"/>
      <c r="M45" s="45"/>
      <c r="N45" s="45"/>
      <c r="O45" s="45"/>
      <c r="P45" s="45"/>
      <c r="Q45" s="45"/>
      <c r="R45" s="45"/>
      <c r="S45" s="46"/>
      <c r="T45" s="46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>
      <c r="B46" s="130" t="s">
        <v>72</v>
      </c>
      <c r="C46" s="131">
        <f>C22*C45</f>
        <v>134.68000000000001</v>
      </c>
      <c r="D46" s="86" t="s">
        <v>70</v>
      </c>
      <c r="E46" s="132" t="s">
        <v>73</v>
      </c>
      <c r="F46" s="132"/>
      <c r="G46" s="132"/>
      <c r="H46" s="99"/>
      <c r="I46" s="45"/>
      <c r="J46" s="45"/>
      <c r="K46" s="45"/>
      <c r="L46" s="46"/>
      <c r="M46" s="45"/>
      <c r="N46" s="45"/>
      <c r="O46" s="45"/>
      <c r="P46" s="45"/>
      <c r="Q46" s="45"/>
      <c r="R46" s="45"/>
      <c r="S46" s="46"/>
      <c r="T46" s="46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>
      <c r="B47" s="130" t="s">
        <v>74</v>
      </c>
      <c r="C47" s="131">
        <f>C23*C45</f>
        <v>310.80000000000001</v>
      </c>
      <c r="D47" s="86" t="s">
        <v>75</v>
      </c>
      <c r="E47" s="132" t="s">
        <v>76</v>
      </c>
      <c r="F47" s="132"/>
      <c r="G47" s="132"/>
      <c r="H47" s="99"/>
      <c r="I47" s="45"/>
      <c r="J47" s="45"/>
      <c r="K47" s="45"/>
      <c r="L47" s="46"/>
      <c r="M47" s="45"/>
      <c r="N47" s="45"/>
      <c r="O47" s="45"/>
      <c r="P47" s="45"/>
      <c r="Q47" s="45"/>
      <c r="R47" s="45"/>
      <c r="S47" s="46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>
      <c r="B48" s="130" t="s">
        <v>77</v>
      </c>
      <c r="C48" s="131">
        <v>0</v>
      </c>
      <c r="D48" s="86"/>
      <c r="E48" s="132"/>
      <c r="F48" s="132"/>
      <c r="G48" s="132"/>
      <c r="H48" s="134"/>
      <c r="I48" s="135"/>
      <c r="J48" s="45"/>
      <c r="K48" s="45"/>
      <c r="L48" s="46"/>
      <c r="M48" s="45"/>
      <c r="N48" s="45"/>
      <c r="O48" s="45"/>
      <c r="P48" s="45"/>
      <c r="Q48" s="124"/>
      <c r="R48" s="124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>
      <c r="B49" s="130" t="s">
        <v>78</v>
      </c>
      <c r="C49" s="131">
        <f>C48*0.2</f>
        <v>0</v>
      </c>
      <c r="D49" s="86" t="s">
        <v>79</v>
      </c>
      <c r="E49" s="132" t="s">
        <v>80</v>
      </c>
      <c r="F49" s="132"/>
      <c r="G49" s="132"/>
      <c r="H49" s="134"/>
      <c r="I49" s="135"/>
      <c r="J49" s="45"/>
      <c r="K49" s="45"/>
      <c r="L49" s="46"/>
      <c r="M49" s="45"/>
      <c r="N49" s="45"/>
      <c r="O49" s="45"/>
      <c r="P49" s="45"/>
      <c r="Q49" s="124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ht="22.5" customHeight="1">
      <c r="B50" s="136" t="s">
        <v>81</v>
      </c>
      <c r="C50" s="131">
        <f>C45-C46</f>
        <v>901.31999999999994</v>
      </c>
      <c r="D50" s="86" t="s">
        <v>70</v>
      </c>
      <c r="E50" s="132" t="s">
        <v>82</v>
      </c>
      <c r="F50" s="132"/>
      <c r="G50" s="132"/>
      <c r="H50" s="134"/>
      <c r="I50" s="135"/>
      <c r="J50" s="45"/>
      <c r="K50" s="45"/>
      <c r="L50" s="46"/>
      <c r="M50" s="45"/>
      <c r="N50" s="45"/>
      <c r="O50" s="45"/>
      <c r="P50" s="45"/>
      <c r="Q50" s="124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ht="30" customHeight="1">
      <c r="B51" s="136" t="s">
        <v>83</v>
      </c>
      <c r="C51" s="137">
        <f>C45+C47+C48</f>
        <v>1346.8</v>
      </c>
      <c r="D51" s="86" t="s">
        <v>79</v>
      </c>
      <c r="E51" s="132" t="s">
        <v>84</v>
      </c>
      <c r="F51" s="132"/>
      <c r="G51" s="132"/>
      <c r="H51" s="134"/>
      <c r="I51" s="135"/>
      <c r="J51" s="45"/>
      <c r="K51" s="45"/>
      <c r="L51" s="46"/>
      <c r="M51" s="45"/>
      <c r="N51" s="45"/>
      <c r="O51" s="45"/>
      <c r="P51" s="45"/>
      <c r="Q51" s="124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ht="26.25" customHeight="1">
      <c r="B52" s="136" t="s">
        <v>85</v>
      </c>
      <c r="C52" s="137">
        <f>C51*0.18</f>
        <v>242.42399999999998</v>
      </c>
      <c r="D52" s="86" t="s">
        <v>70</v>
      </c>
      <c r="E52" s="132" t="s">
        <v>86</v>
      </c>
      <c r="F52" s="132"/>
      <c r="G52" s="132"/>
      <c r="H52" s="134"/>
      <c r="I52" s="135"/>
      <c r="J52" s="45"/>
      <c r="K52" s="45"/>
      <c r="L52" s="46"/>
      <c r="M52" s="45"/>
      <c r="N52" s="45"/>
      <c r="O52" s="138"/>
      <c r="P52" s="45"/>
      <c r="Q52" s="124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ht="31.5" customHeight="1">
      <c r="B53" s="130" t="s">
        <v>87</v>
      </c>
      <c r="C53" s="137">
        <f>C42-C51-C52-C48</f>
        <v>2110.7759999999998</v>
      </c>
      <c r="D53" s="86" t="s">
        <v>70</v>
      </c>
      <c r="E53" s="132" t="s">
        <v>88</v>
      </c>
      <c r="F53" s="132"/>
      <c r="G53" s="132"/>
      <c r="H53" s="139">
        <f>C53/1.18</f>
        <v>1788.793220338983</v>
      </c>
      <c r="I53" s="37" t="s">
        <v>89</v>
      </c>
      <c r="J53" s="140"/>
      <c r="M53" s="45"/>
      <c r="N53" s="45"/>
      <c r="O53" s="45"/>
      <c r="P53" s="45"/>
      <c r="Q53" s="124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>
      <c r="B54" s="45"/>
      <c r="C54" s="138"/>
      <c r="D54" s="45"/>
      <c r="E54" s="45"/>
      <c r="F54" s="45"/>
      <c r="G54" s="45"/>
      <c r="H54" s="45"/>
      <c r="I54" s="45"/>
      <c r="J54" s="45"/>
      <c r="K54" s="45"/>
      <c r="L54" s="46"/>
      <c r="M54" s="45"/>
      <c r="N54" s="45"/>
      <c r="O54" s="45"/>
      <c r="P54" s="45"/>
      <c r="Q54" s="45"/>
      <c r="R54" s="45"/>
      <c r="S54" s="46"/>
      <c r="T54" s="46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  <row r="55" hidden="1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6"/>
      <c r="M55" s="45"/>
      <c r="N55" s="45"/>
      <c r="O55" s="45"/>
      <c r="P55" s="45"/>
      <c r="Q55" s="45"/>
      <c r="R55" s="45"/>
      <c r="S55" s="46"/>
      <c r="T55" s="46"/>
      <c r="U55" s="45"/>
      <c r="V55" s="45"/>
      <c r="W55" s="45"/>
      <c r="X55" s="45"/>
      <c r="Y55" s="45"/>
      <c r="Z55" s="45"/>
      <c r="AA55" s="45"/>
      <c r="AB55" s="45"/>
      <c r="AC55" s="45"/>
      <c r="AD55" s="45"/>
    </row>
    <row r="56" ht="18.75">
      <c r="B56" s="141" t="s">
        <v>90</v>
      </c>
    </row>
    <row r="57" ht="15.75">
      <c r="A57" s="105"/>
      <c r="B57" s="142"/>
      <c r="C57" s="105"/>
      <c r="D57" s="105"/>
      <c r="E57" s="143"/>
      <c r="F57" s="144"/>
      <c r="G57" s="145"/>
      <c r="H57" s="145"/>
      <c r="I57" s="145"/>
      <c r="J57" s="145"/>
      <c r="K57" s="146"/>
      <c r="L57" s="142"/>
      <c r="M57" s="147" t="s">
        <v>91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9"/>
      <c r="AI57" s="148" t="s">
        <v>92</v>
      </c>
      <c r="AJ57" s="150"/>
      <c r="AK57" s="151"/>
      <c r="AL57" s="151"/>
      <c r="AM57" s="151"/>
      <c r="AN57" s="151"/>
      <c r="AO57" s="105"/>
      <c r="AP57" s="105"/>
    </row>
    <row r="58" ht="15.75">
      <c r="A58" s="105"/>
      <c r="B58" s="45" t="s">
        <v>93</v>
      </c>
      <c r="C58" s="105"/>
      <c r="D58" s="105"/>
      <c r="E58" s="152" t="s">
        <v>94</v>
      </c>
      <c r="F58" s="152" t="s">
        <v>53</v>
      </c>
      <c r="G58" s="153" t="s">
        <v>95</v>
      </c>
      <c r="H58" s="146"/>
      <c r="I58" s="154" t="s">
        <v>56</v>
      </c>
      <c r="J58" s="155"/>
      <c r="K58" s="152" t="s">
        <v>92</v>
      </c>
      <c r="M58" s="156">
        <f>C53</f>
        <v>2110.7759999999998</v>
      </c>
      <c r="N58" s="149" t="s">
        <v>30</v>
      </c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50"/>
      <c r="AH58" s="142"/>
      <c r="AI58" s="142"/>
      <c r="AJ58" s="142"/>
      <c r="AK58" s="142"/>
      <c r="AL58" s="142"/>
      <c r="AM58" s="142"/>
      <c r="AN58" s="157"/>
      <c r="AO58" s="105"/>
      <c r="AP58" s="105"/>
    </row>
    <row r="59" ht="25.5" customHeight="1">
      <c r="A59" s="105"/>
      <c r="C59" s="105"/>
      <c r="D59" s="105"/>
      <c r="E59" s="158"/>
      <c r="F59" s="158"/>
      <c r="G59" s="159"/>
      <c r="H59" s="160"/>
      <c r="I59" s="161"/>
      <c r="J59" s="162"/>
      <c r="K59" s="158"/>
      <c r="M59" s="163">
        <f>M58*C30</f>
        <v>422.15519999999998</v>
      </c>
      <c r="N59" s="164" t="s">
        <v>39</v>
      </c>
      <c r="O59" s="165"/>
      <c r="P59" s="165"/>
      <c r="Q59" s="165"/>
      <c r="R59" s="166"/>
      <c r="S59" s="167"/>
      <c r="T59" s="168">
        <f>M58*C31</f>
        <v>1055.3879999999999</v>
      </c>
      <c r="U59" s="169" t="s">
        <v>40</v>
      </c>
      <c r="V59" s="170"/>
      <c r="W59" s="170"/>
      <c r="X59" s="170"/>
      <c r="Y59" s="171"/>
      <c r="Z59" s="105"/>
      <c r="AA59" s="105"/>
      <c r="AB59" s="172">
        <f>M58*C32</f>
        <v>633.23279999999988</v>
      </c>
      <c r="AC59" s="173" t="s">
        <v>41</v>
      </c>
      <c r="AD59" s="174"/>
      <c r="AE59" s="174"/>
      <c r="AF59" s="174"/>
      <c r="AG59" s="174"/>
      <c r="AH59" s="105"/>
      <c r="AI59" s="175"/>
      <c r="AJ59" s="176"/>
      <c r="AK59" s="176"/>
      <c r="AL59" s="176"/>
      <c r="AM59" s="176"/>
      <c r="AN59" s="176"/>
      <c r="AO59" s="105"/>
      <c r="AP59" s="105"/>
    </row>
    <row r="60" ht="39.75" customHeight="1">
      <c r="A60" s="105"/>
      <c r="B60" s="177" t="s">
        <v>96</v>
      </c>
      <c r="C60" s="178" t="s">
        <v>97</v>
      </c>
      <c r="D60" s="142"/>
      <c r="E60" s="179"/>
      <c r="F60" s="179"/>
      <c r="G60" s="159"/>
      <c r="H60" s="160"/>
      <c r="I60" s="180" t="s">
        <v>49</v>
      </c>
      <c r="J60" s="181" t="s">
        <v>44</v>
      </c>
      <c r="K60" s="179"/>
      <c r="M60" s="182" t="s">
        <v>54</v>
      </c>
      <c r="N60" s="183" t="s">
        <v>53</v>
      </c>
      <c r="O60" s="184" t="s">
        <v>95</v>
      </c>
      <c r="P60" s="185"/>
      <c r="Q60" s="186" t="s">
        <v>49</v>
      </c>
      <c r="R60" s="187" t="s">
        <v>44</v>
      </c>
      <c r="T60" s="182" t="s">
        <v>54</v>
      </c>
      <c r="U60" s="188" t="s">
        <v>53</v>
      </c>
      <c r="V60" s="189" t="s">
        <v>95</v>
      </c>
      <c r="W60" s="190"/>
      <c r="X60" s="191" t="s">
        <v>49</v>
      </c>
      <c r="Y60" s="192" t="s">
        <v>44</v>
      </c>
      <c r="Z60" s="193"/>
      <c r="AA60" s="193"/>
      <c r="AB60" s="194" t="s">
        <v>54</v>
      </c>
      <c r="AC60" s="195" t="s">
        <v>53</v>
      </c>
      <c r="AD60" s="189" t="s">
        <v>95</v>
      </c>
      <c r="AE60" s="190"/>
      <c r="AF60" s="196" t="s">
        <v>49</v>
      </c>
      <c r="AG60" s="197" t="s">
        <v>44</v>
      </c>
      <c r="AH60" s="198"/>
      <c r="AI60" s="199"/>
      <c r="AJ60" s="200"/>
      <c r="AK60" s="200"/>
      <c r="AL60" s="200"/>
      <c r="AM60" s="151"/>
      <c r="AN60" s="200"/>
      <c r="AO60" s="142"/>
    </row>
    <row r="61">
      <c r="A61" s="105"/>
      <c r="B61" s="142"/>
      <c r="C61" s="142"/>
      <c r="D61" s="142"/>
      <c r="E61" s="201"/>
      <c r="F61" s="202"/>
      <c r="G61" s="203"/>
      <c r="H61" s="204"/>
      <c r="I61" s="205"/>
      <c r="J61" s="206"/>
      <c r="K61" s="207"/>
      <c r="M61" s="208"/>
      <c r="N61" s="209"/>
      <c r="O61" s="210"/>
      <c r="P61" s="211"/>
      <c r="Q61" s="212" t="s">
        <v>98</v>
      </c>
      <c r="R61" s="213"/>
      <c r="T61" s="214"/>
      <c r="U61" s="215"/>
      <c r="V61" s="215"/>
      <c r="W61" s="215"/>
      <c r="X61" s="216" t="s">
        <v>56</v>
      </c>
      <c r="Y61" s="217"/>
      <c r="Z61" s="142"/>
      <c r="AA61" s="142"/>
      <c r="AB61" s="218"/>
      <c r="AC61" s="215"/>
      <c r="AD61" s="219"/>
      <c r="AE61" s="219"/>
      <c r="AF61" s="212" t="s">
        <v>56</v>
      </c>
      <c r="AG61" s="213"/>
      <c r="AH61" s="142"/>
      <c r="AI61" s="220"/>
      <c r="AJ61" s="220"/>
      <c r="AK61" s="220"/>
      <c r="AL61" s="142"/>
      <c r="AM61" s="142"/>
      <c r="AN61" s="175">
        <f>I63+Q63+X63+AF63+AP68+AP70+AP72+AP74+AE68+AE70+AE72+AE74+T68+T70+T72+T74+I68+I70+I72+I74+I78+I80+I82+I84+T78+T80+T82+T84+AE78+AE82+AP78+AP82+I88+I92</f>
        <v>230.0874242249227</v>
      </c>
      <c r="AO61" s="142"/>
      <c r="AP61" s="220"/>
    </row>
    <row r="62" ht="15.75">
      <c r="A62" s="105"/>
      <c r="B62" s="142"/>
      <c r="C62" s="105"/>
      <c r="D62" s="105"/>
      <c r="E62" s="221"/>
      <c r="F62" s="222"/>
      <c r="G62" s="204"/>
      <c r="H62" s="204"/>
      <c r="I62" s="223"/>
      <c r="J62" s="224">
        <f>C63*C28</f>
        <v>1036</v>
      </c>
      <c r="K62" s="207"/>
      <c r="M62" s="225"/>
      <c r="N62" s="226"/>
      <c r="O62" s="227"/>
      <c r="P62" s="219"/>
      <c r="Q62" s="228"/>
      <c r="R62" s="229">
        <f>M59*0.18</f>
        <v>75.987935999999991</v>
      </c>
      <c r="T62" s="214"/>
      <c r="U62" s="227"/>
      <c r="V62" s="227"/>
      <c r="W62" s="227"/>
      <c r="X62" s="230"/>
      <c r="Y62" s="231">
        <f>T59*0.12</f>
        <v>126.64655999999998</v>
      </c>
      <c r="Z62" s="105"/>
      <c r="AA62" s="105"/>
      <c r="AB62" s="232"/>
      <c r="AC62" s="227"/>
      <c r="AD62" s="233"/>
      <c r="AE62" s="233"/>
      <c r="AF62" s="234"/>
      <c r="AG62" s="234">
        <f>AB59*0.3</f>
        <v>189.96983999999995</v>
      </c>
      <c r="AH62" s="105"/>
      <c r="AI62" s="193"/>
      <c r="AJ62" s="193"/>
      <c r="AK62" s="193"/>
      <c r="AL62" s="105"/>
      <c r="AM62" s="105"/>
      <c r="AN62" s="235"/>
      <c r="AO62" s="105"/>
      <c r="AP62" s="105"/>
    </row>
    <row r="63" ht="15.75">
      <c r="A63" s="105" t="s">
        <v>99</v>
      </c>
      <c r="B63" s="236" t="s">
        <v>100</v>
      </c>
      <c r="C63" s="237">
        <f>C42</f>
        <v>3700</v>
      </c>
      <c r="D63" s="238"/>
      <c r="E63" s="239">
        <f>C52</f>
        <v>242.42399999999998</v>
      </c>
      <c r="F63" s="239">
        <f>C49</f>
        <v>0</v>
      </c>
      <c r="G63" s="240">
        <f>J62*C23</f>
        <v>310.80000000000001</v>
      </c>
      <c r="H63" s="240"/>
      <c r="I63" s="240">
        <f>J62*C22</f>
        <v>134.68000000000001</v>
      </c>
      <c r="J63" s="241">
        <f>J62-I63</f>
        <v>901.31999999999994</v>
      </c>
      <c r="K63" s="242">
        <f>E63++F63+I63</f>
        <v>377.10399999999998</v>
      </c>
      <c r="L63" s="243"/>
      <c r="M63" s="244">
        <f>M59-M59/1.18</f>
        <v>64.396555932203341</v>
      </c>
      <c r="N63" s="245">
        <v>0</v>
      </c>
      <c r="O63" s="246">
        <f>R62*C23</f>
        <v>22.796380799999998</v>
      </c>
      <c r="P63" s="247"/>
      <c r="Q63" s="248">
        <f>R62*C22</f>
        <v>9.8784316799999985</v>
      </c>
      <c r="R63" s="249">
        <f>R62-Q63</f>
        <v>66.109504319999985</v>
      </c>
      <c r="S63" s="250"/>
      <c r="T63" s="251">
        <f>T59-T59/1.18</f>
        <v>160.99138983050841</v>
      </c>
      <c r="U63" s="252">
        <v>0</v>
      </c>
      <c r="V63" s="253">
        <f>Y62*C23</f>
        <v>37.993967999999995</v>
      </c>
      <c r="W63" s="254"/>
      <c r="X63" s="252">
        <f>Y62*C22</f>
        <v>16.464052799999997</v>
      </c>
      <c r="Y63" s="249">
        <f>Y62-X63</f>
        <v>110.18250719999998</v>
      </c>
      <c r="Z63" s="255"/>
      <c r="AA63" s="255"/>
      <c r="AB63" s="256">
        <f>AB59-AB59/1.18</f>
        <v>96.594833898305069</v>
      </c>
      <c r="AC63" s="248">
        <v>0</v>
      </c>
      <c r="AD63" s="253">
        <f>AG62*C23</f>
        <v>56.990951999999986</v>
      </c>
      <c r="AE63" s="254"/>
      <c r="AF63" s="249">
        <f>AG62*C22</f>
        <v>24.696079199999993</v>
      </c>
      <c r="AG63" s="257">
        <f>AG62-AF63</f>
        <v>165.27376079999996</v>
      </c>
      <c r="AH63" s="238"/>
      <c r="AI63" s="258">
        <f>M63+N63+Q63+T63+U63+X63+AB63+AC63+AF63</f>
        <v>373.0213433410168</v>
      </c>
      <c r="AJ63" s="238"/>
      <c r="AK63" s="238"/>
      <c r="AL63" s="238"/>
      <c r="AM63" s="238"/>
      <c r="AN63" s="238"/>
      <c r="AO63" s="238"/>
      <c r="AP63" s="140"/>
    </row>
    <row r="64">
      <c r="B64" s="105"/>
      <c r="C64" s="133"/>
      <c r="M64" s="238"/>
      <c r="N64" s="238"/>
      <c r="O64" s="238"/>
      <c r="P64" s="235"/>
      <c r="Q64" s="238"/>
      <c r="R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</row>
    <row r="65">
      <c r="B65" s="142"/>
      <c r="M65" s="238"/>
      <c r="N65" s="238"/>
      <c r="O65" s="238"/>
      <c r="P65" s="235"/>
      <c r="Q65" s="238"/>
      <c r="R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</row>
    <row r="66" ht="19.5">
      <c r="B66" s="141" t="s">
        <v>101</v>
      </c>
      <c r="M66" s="38" t="s">
        <v>102</v>
      </c>
      <c r="X66" s="38" t="s">
        <v>103</v>
      </c>
      <c r="AI66" s="38" t="s">
        <v>104</v>
      </c>
      <c r="AO66" s="238"/>
      <c r="AP66" s="238"/>
    </row>
    <row r="67" ht="15.75">
      <c r="A67" s="105" t="s">
        <v>105</v>
      </c>
      <c r="B67" s="142" t="s">
        <v>106</v>
      </c>
      <c r="C67" s="238"/>
      <c r="D67" s="238"/>
      <c r="E67" s="259"/>
      <c r="F67" s="260"/>
      <c r="G67" s="260"/>
      <c r="H67" s="260"/>
      <c r="I67" s="261">
        <f>C68*H36</f>
        <v>135.19799999999998</v>
      </c>
      <c r="J67" s="262"/>
      <c r="K67" s="263"/>
      <c r="M67" s="142" t="s">
        <v>106</v>
      </c>
      <c r="N67" s="238"/>
      <c r="O67" s="238"/>
      <c r="P67" s="259"/>
      <c r="Q67" s="260"/>
      <c r="R67" s="260"/>
      <c r="S67" s="260"/>
      <c r="T67" s="261">
        <f>N68*H36</f>
        <v>9.916425647999997</v>
      </c>
      <c r="U67" s="262"/>
      <c r="V67" s="263"/>
      <c r="X67" s="142" t="s">
        <v>106</v>
      </c>
      <c r="Y67" s="238"/>
      <c r="Z67" s="238"/>
      <c r="AA67" s="259"/>
      <c r="AB67" s="260"/>
      <c r="AC67" s="260"/>
      <c r="AD67" s="260"/>
      <c r="AE67" s="261">
        <f>Y68*H36</f>
        <v>16.527376079999996</v>
      </c>
      <c r="AF67" s="262"/>
      <c r="AG67" s="263"/>
      <c r="AI67" s="142" t="s">
        <v>106</v>
      </c>
      <c r="AJ67" s="238"/>
      <c r="AK67" s="238"/>
      <c r="AL67" s="259"/>
      <c r="AM67" s="260"/>
      <c r="AN67" s="260"/>
      <c r="AO67" s="260"/>
      <c r="AP67" s="261">
        <f>AJ68*H36</f>
        <v>24.791064119999994</v>
      </c>
      <c r="AQ67" s="262"/>
      <c r="AR67" s="263"/>
      <c r="AS67" s="264" t="s">
        <v>92</v>
      </c>
      <c r="AT67" s="265"/>
      <c r="AU67" s="266"/>
      <c r="AV67" s="238"/>
      <c r="AW67" s="238"/>
      <c r="AX67" s="238"/>
      <c r="AY67" s="267"/>
      <c r="BA67" s="268"/>
      <c r="BB67" s="199"/>
      <c r="BC67" s="199"/>
    </row>
    <row r="68">
      <c r="A68" s="105"/>
      <c r="B68" s="269" t="s">
        <v>107</v>
      </c>
      <c r="C68" s="270">
        <f>J63*C36</f>
        <v>540.79199999999992</v>
      </c>
      <c r="D68" s="238"/>
      <c r="E68" s="271">
        <f>C68-C68/1.18</f>
        <v>82.493694915254196</v>
      </c>
      <c r="F68" s="272">
        <v>0</v>
      </c>
      <c r="G68" s="273">
        <f>I67*C23</f>
        <v>40.559399999999989</v>
      </c>
      <c r="H68" s="274"/>
      <c r="I68" s="275">
        <f>I67*C22</f>
        <v>17.575739999999996</v>
      </c>
      <c r="J68" s="276">
        <f>I67-I68</f>
        <v>117.62225999999998</v>
      </c>
      <c r="K68" s="277">
        <f>E68+I68</f>
        <v>100.06943491525419</v>
      </c>
      <c r="M68" s="269" t="s">
        <v>107</v>
      </c>
      <c r="N68" s="270">
        <f>R63*C36</f>
        <v>39.665702591999988</v>
      </c>
      <c r="O68" s="238"/>
      <c r="P68" s="272">
        <f>N68-N68/1.18</f>
        <v>6.0507003953898248</v>
      </c>
      <c r="Q68" s="272">
        <v>0</v>
      </c>
      <c r="R68" s="273">
        <f>T67*C23</f>
        <v>2.9749276943999989</v>
      </c>
      <c r="S68" s="274"/>
      <c r="T68" s="275">
        <f>T67*C22</f>
        <v>1.2891353342399996</v>
      </c>
      <c r="U68" s="276">
        <f>T67-T68</f>
        <v>8.6272903137599979</v>
      </c>
      <c r="V68" s="277">
        <f>P68+T68</f>
        <v>7.339835729629824</v>
      </c>
      <c r="X68" s="269" t="s">
        <v>107</v>
      </c>
      <c r="Y68" s="270">
        <f>Y63*C36</f>
        <v>66.109504319999985</v>
      </c>
      <c r="Z68" s="238"/>
      <c r="AA68" s="272">
        <f>Y68-Y68/1.18</f>
        <v>10.084500658983046</v>
      </c>
      <c r="AB68" s="272">
        <v>0</v>
      </c>
      <c r="AC68" s="273">
        <f>AE67*C23</f>
        <v>4.9582128239999985</v>
      </c>
      <c r="AD68" s="274"/>
      <c r="AE68" s="275">
        <f>AE67*C22</f>
        <v>2.1485588903999995</v>
      </c>
      <c r="AF68" s="276">
        <f>AE67-AE68</f>
        <v>14.378817189599996</v>
      </c>
      <c r="AG68" s="277">
        <f>AA68+AE68</f>
        <v>12.233059549383047</v>
      </c>
      <c r="AI68" s="269" t="s">
        <v>107</v>
      </c>
      <c r="AJ68" s="270">
        <f>AG63*C36</f>
        <v>99.164256479999978</v>
      </c>
      <c r="AK68" s="238"/>
      <c r="AL68" s="272">
        <f>AJ68-AJ68/1.18</f>
        <v>15.126750988474569</v>
      </c>
      <c r="AM68" s="272">
        <v>0</v>
      </c>
      <c r="AN68" s="275"/>
      <c r="AO68" s="278">
        <f>AP67*C23</f>
        <v>7.4373192359999978</v>
      </c>
      <c r="AP68" s="275">
        <f>AP67*C22</f>
        <v>3.2228383355999992</v>
      </c>
      <c r="AQ68" s="276">
        <f>AP67-AP68</f>
        <v>21.568225784399996</v>
      </c>
      <c r="AR68" s="277">
        <f>AL68+AP68</f>
        <v>18.349589324074568</v>
      </c>
      <c r="AS68" s="238"/>
      <c r="AT68" s="238"/>
      <c r="AU68" s="238"/>
      <c r="AV68" s="238"/>
      <c r="AW68" s="238"/>
      <c r="AX68" s="238"/>
      <c r="AY68" s="238"/>
      <c r="AZ68" s="238"/>
      <c r="BA68" s="268"/>
    </row>
    <row r="69">
      <c r="A69" s="105"/>
      <c r="B69" s="279"/>
      <c r="C69" s="280"/>
      <c r="D69" s="238"/>
      <c r="E69" s="272"/>
      <c r="F69" s="275"/>
      <c r="G69" s="275"/>
      <c r="H69" s="275"/>
      <c r="I69" s="281">
        <f>C70*H37</f>
        <v>17.846135999999998</v>
      </c>
      <c r="J69" s="282"/>
      <c r="K69" s="277"/>
      <c r="M69" s="279"/>
      <c r="N69" s="280"/>
      <c r="O69" s="238"/>
      <c r="P69" s="272"/>
      <c r="Q69" s="275"/>
      <c r="R69" s="275"/>
      <c r="S69" s="275"/>
      <c r="T69" s="281">
        <f>N70*H37</f>
        <v>1.3089681855359998</v>
      </c>
      <c r="U69" s="282"/>
      <c r="V69" s="277"/>
      <c r="X69" s="279"/>
      <c r="Y69" s="280"/>
      <c r="Z69" s="238"/>
      <c r="AA69" s="272"/>
      <c r="AB69" s="275"/>
      <c r="AC69" s="275"/>
      <c r="AD69" s="275"/>
      <c r="AE69" s="281">
        <f>Y70*H37</f>
        <v>2.1816136425599995</v>
      </c>
      <c r="AF69" s="282"/>
      <c r="AG69" s="277"/>
      <c r="AI69" s="279"/>
      <c r="AJ69" s="280"/>
      <c r="AK69" s="238"/>
      <c r="AL69" s="272"/>
      <c r="AM69" s="275"/>
      <c r="AN69" s="275"/>
      <c r="AO69" s="275"/>
      <c r="AP69" s="281">
        <f>AJ70*H37</f>
        <v>3.2724204638399992</v>
      </c>
      <c r="AQ69" s="282"/>
      <c r="AR69" s="277"/>
      <c r="AS69" s="238"/>
      <c r="AT69" s="238"/>
      <c r="AU69" s="238"/>
      <c r="AV69" s="238"/>
      <c r="AW69" s="238"/>
      <c r="AX69" s="238"/>
      <c r="AY69" s="267"/>
      <c r="AZ69" s="38"/>
      <c r="BA69" s="268"/>
    </row>
    <row r="70">
      <c r="A70" s="105"/>
      <c r="B70" s="279" t="s">
        <v>63</v>
      </c>
      <c r="C70" s="283">
        <f>J63*C37</f>
        <v>99.145199999999988</v>
      </c>
      <c r="D70" s="238"/>
      <c r="E70" s="272">
        <f>C70-C70/1.18</f>
        <v>15.123844067796611</v>
      </c>
      <c r="F70" s="275">
        <v>0</v>
      </c>
      <c r="G70" s="273">
        <f>I69*C23</f>
        <v>5.3538407999999995</v>
      </c>
      <c r="H70" s="274"/>
      <c r="I70" s="275">
        <f>I69*C22</f>
        <v>2.3199976799999997</v>
      </c>
      <c r="J70" s="276">
        <f>I69-I70</f>
        <v>15.526138319999998</v>
      </c>
      <c r="K70" s="277">
        <f>E70+I70</f>
        <v>17.443841747796611</v>
      </c>
      <c r="M70" s="279" t="s">
        <v>63</v>
      </c>
      <c r="N70" s="283">
        <f>R63*C37</f>
        <v>7.2720454751999988</v>
      </c>
      <c r="O70" s="238"/>
      <c r="P70" s="272">
        <f>N70-N70/1.18</f>
        <v>1.109295072488135</v>
      </c>
      <c r="Q70" s="275">
        <v>0</v>
      </c>
      <c r="R70" s="273">
        <f>T69*C23</f>
        <v>0.39269045566079991</v>
      </c>
      <c r="S70" s="274"/>
      <c r="T70" s="275">
        <f>T69*C22</f>
        <v>0.17016586411967999</v>
      </c>
      <c r="U70" s="276">
        <f>T69-T70</f>
        <v>1.1388023214163199</v>
      </c>
      <c r="V70" s="277">
        <f>P70+T70</f>
        <v>1.2794609366078149</v>
      </c>
      <c r="X70" s="279" t="s">
        <v>63</v>
      </c>
      <c r="Y70" s="283">
        <f>Y63*C37</f>
        <v>12.120075791999998</v>
      </c>
      <c r="Z70" s="238"/>
      <c r="AA70" s="272">
        <f>Y70-Y70/1.18</f>
        <v>1.848825120813558</v>
      </c>
      <c r="AB70" s="275">
        <v>0</v>
      </c>
      <c r="AC70" s="273">
        <f>AE69*C23</f>
        <v>0.65448409276799979</v>
      </c>
      <c r="AD70" s="274"/>
      <c r="AE70" s="275">
        <f>AE69*C22</f>
        <v>0.28360977353279992</v>
      </c>
      <c r="AF70" s="276">
        <f>AE69-AE70</f>
        <v>1.8980038690271996</v>
      </c>
      <c r="AG70" s="277">
        <f>AA70+AE70</f>
        <v>2.1324348943463578</v>
      </c>
      <c r="AI70" s="279" t="s">
        <v>63</v>
      </c>
      <c r="AJ70" s="283">
        <f>AG63*C37</f>
        <v>18.180113687999995</v>
      </c>
      <c r="AK70" s="238"/>
      <c r="AL70" s="272">
        <f>AJ70-AJ70/1.18</f>
        <v>2.773237681220337</v>
      </c>
      <c r="AM70" s="275">
        <v>0</v>
      </c>
      <c r="AN70" s="273">
        <f>AP69*C23</f>
        <v>0.98172613915199969</v>
      </c>
      <c r="AO70" s="274"/>
      <c r="AP70" s="275">
        <f>AP69*C22</f>
        <v>0.42541466029919989</v>
      </c>
      <c r="AQ70" s="276">
        <f>AP69-AP70</f>
        <v>2.8470058035407995</v>
      </c>
      <c r="AR70" s="277">
        <f>AL70+AP70</f>
        <v>3.1986523415195367</v>
      </c>
      <c r="AS70" s="238"/>
      <c r="AT70" s="238"/>
      <c r="AU70" s="238"/>
      <c r="AV70" s="238"/>
      <c r="AW70" s="238"/>
      <c r="AX70" s="238"/>
      <c r="AY70" s="238"/>
      <c r="AZ70" s="238"/>
      <c r="BA70" s="268"/>
    </row>
    <row r="71">
      <c r="A71" s="105"/>
      <c r="B71" s="279"/>
      <c r="C71" s="280"/>
      <c r="D71" s="238"/>
      <c r="E71" s="272"/>
      <c r="F71" s="275"/>
      <c r="G71" s="275"/>
      <c r="H71" s="275"/>
      <c r="I71" s="281">
        <f>C72*H38</f>
        <v>49.572599999999994</v>
      </c>
      <c r="J71" s="284"/>
      <c r="K71" s="277"/>
      <c r="M71" s="279"/>
      <c r="N71" s="280"/>
      <c r="O71" s="238"/>
      <c r="P71" s="272"/>
      <c r="Q71" s="275"/>
      <c r="R71" s="275"/>
      <c r="S71" s="275"/>
      <c r="T71" s="281">
        <f>N72*H38</f>
        <v>3.6360227375999994</v>
      </c>
      <c r="U71" s="284"/>
      <c r="V71" s="277"/>
      <c r="X71" s="279"/>
      <c r="Y71" s="280"/>
      <c r="Z71" s="238"/>
      <c r="AA71" s="272"/>
      <c r="AB71" s="275"/>
      <c r="AC71" s="275"/>
      <c r="AD71" s="275"/>
      <c r="AE71" s="281">
        <f>Y72*H38</f>
        <v>6.060037895999999</v>
      </c>
      <c r="AF71" s="284"/>
      <c r="AG71" s="277"/>
      <c r="AI71" s="279"/>
      <c r="AJ71" s="280"/>
      <c r="AK71" s="238"/>
      <c r="AL71" s="272"/>
      <c r="AM71" s="275"/>
      <c r="AN71" s="275"/>
      <c r="AO71" s="275"/>
      <c r="AP71" s="281">
        <f>AJ72*H38</f>
        <v>9.0900568439999976</v>
      </c>
      <c r="AQ71" s="284"/>
      <c r="AR71" s="277"/>
      <c r="AS71" s="238"/>
      <c r="AT71" s="238"/>
      <c r="AU71" s="238"/>
      <c r="AV71" s="238"/>
      <c r="AW71" s="238"/>
      <c r="AX71" s="238"/>
      <c r="AY71" s="267"/>
      <c r="BA71" s="268"/>
    </row>
    <row r="72" ht="61.5" customHeight="1">
      <c r="A72" s="105"/>
      <c r="B72" s="285" t="s">
        <v>108</v>
      </c>
      <c r="C72" s="283">
        <f>J63*C38</f>
        <v>198.29039999999998</v>
      </c>
      <c r="D72" s="238"/>
      <c r="E72" s="272">
        <f>C72-C72/1.18</f>
        <v>30.247688135593222</v>
      </c>
      <c r="F72" s="275">
        <v>0</v>
      </c>
      <c r="G72" s="273">
        <f>I71*C23</f>
        <v>14.871779999999998</v>
      </c>
      <c r="H72" s="274"/>
      <c r="I72" s="275">
        <f>I71*C22</f>
        <v>6.4444379999999999</v>
      </c>
      <c r="J72" s="276">
        <f>I71-I72</f>
        <v>43.128161999999996</v>
      </c>
      <c r="K72" s="277">
        <f>E72+I72</f>
        <v>36.69212613559322</v>
      </c>
      <c r="M72" s="285" t="s">
        <v>108</v>
      </c>
      <c r="N72" s="283">
        <f>R63*C38</f>
        <v>14.544090950399998</v>
      </c>
      <c r="O72" s="238"/>
      <c r="P72" s="272">
        <f>N72-N72/1.18</f>
        <v>2.2185901449762699</v>
      </c>
      <c r="Q72" s="275">
        <v>0</v>
      </c>
      <c r="R72" s="273">
        <f>T71*C23</f>
        <v>1.0908068212799997</v>
      </c>
      <c r="S72" s="274"/>
      <c r="T72" s="275">
        <f>T71*C22</f>
        <v>0.47268295588799991</v>
      </c>
      <c r="U72" s="276">
        <f>T71-T72</f>
        <v>3.1633397817119997</v>
      </c>
      <c r="V72" s="277">
        <f>P72+T72</f>
        <v>2.6912731008642696</v>
      </c>
      <c r="X72" s="285" t="s">
        <v>108</v>
      </c>
      <c r="Y72" s="283">
        <f>Y63*C38</f>
        <v>24.240151583999996</v>
      </c>
      <c r="Z72" s="238"/>
      <c r="AA72" s="272">
        <f>Y72-Y72/1.18</f>
        <v>3.697650241627116</v>
      </c>
      <c r="AB72" s="275">
        <v>0</v>
      </c>
      <c r="AC72" s="273">
        <f>AE71*C23</f>
        <v>1.8180113687999997</v>
      </c>
      <c r="AD72" s="274"/>
      <c r="AE72" s="275">
        <f>AE71*C22</f>
        <v>0.78780492647999989</v>
      </c>
      <c r="AF72" s="276">
        <f>AE71-AE72</f>
        <v>5.2722329695199992</v>
      </c>
      <c r="AG72" s="277">
        <f>AA72+AE72</f>
        <v>4.4854551681071158</v>
      </c>
      <c r="AI72" s="285" t="s">
        <v>108</v>
      </c>
      <c r="AJ72" s="283">
        <f>AG63*C38</f>
        <v>36.36022737599999</v>
      </c>
      <c r="AK72" s="238"/>
      <c r="AL72" s="272">
        <f>AJ72-AJ72/1.18</f>
        <v>5.546475362440674</v>
      </c>
      <c r="AM72" s="275">
        <v>0</v>
      </c>
      <c r="AN72" s="273">
        <f>AP71*C23</f>
        <v>2.7270170531999991</v>
      </c>
      <c r="AO72" s="274"/>
      <c r="AP72" s="275">
        <f>AP71*C22</f>
        <v>1.1817073897199997</v>
      </c>
      <c r="AQ72" s="276">
        <f>AP71-AP72</f>
        <v>7.9083494542799979</v>
      </c>
      <c r="AR72" s="277">
        <f>AL72+AP72</f>
        <v>6.7281827521606736</v>
      </c>
      <c r="AS72" s="238"/>
      <c r="AT72" s="238"/>
      <c r="AU72" s="238"/>
      <c r="AV72" s="238"/>
      <c r="AW72" s="238"/>
      <c r="AX72" s="238"/>
      <c r="AY72" s="238"/>
      <c r="AZ72" s="238"/>
      <c r="BA72" s="268"/>
    </row>
    <row r="73">
      <c r="A73" s="105"/>
      <c r="B73" s="285"/>
      <c r="C73" s="280"/>
      <c r="D73" s="238"/>
      <c r="E73" s="272"/>
      <c r="F73" s="275"/>
      <c r="G73" s="275"/>
      <c r="H73" s="275"/>
      <c r="I73" s="281">
        <f>C74*H39</f>
        <v>15.142176000000001</v>
      </c>
      <c r="J73" s="284"/>
      <c r="K73" s="277"/>
      <c r="M73" s="285"/>
      <c r="N73" s="280"/>
      <c r="O73" s="238"/>
      <c r="P73" s="272"/>
      <c r="Q73" s="275"/>
      <c r="R73" s="275"/>
      <c r="S73" s="275"/>
      <c r="T73" s="281">
        <f>N74*H39</f>
        <v>1.1106396725759999</v>
      </c>
      <c r="U73" s="284"/>
      <c r="V73" s="277"/>
      <c r="X73" s="285"/>
      <c r="Y73" s="280"/>
      <c r="Z73" s="238"/>
      <c r="AA73" s="272"/>
      <c r="AB73" s="275"/>
      <c r="AC73" s="275"/>
      <c r="AD73" s="275"/>
      <c r="AE73" s="281">
        <f>Y74*H39</f>
        <v>1.8510661209599997</v>
      </c>
      <c r="AF73" s="284"/>
      <c r="AG73" s="277"/>
      <c r="AI73" s="285"/>
      <c r="AJ73" s="280"/>
      <c r="AK73" s="238"/>
      <c r="AL73" s="272"/>
      <c r="AM73" s="275"/>
      <c r="AN73" s="275"/>
      <c r="AO73" s="275"/>
      <c r="AP73" s="281">
        <f>AJ74*H39</f>
        <v>2.7765991814399995</v>
      </c>
      <c r="AQ73" s="284"/>
      <c r="AR73" s="277"/>
      <c r="AS73" s="238"/>
      <c r="AT73" s="238"/>
      <c r="AU73" s="238"/>
      <c r="AV73" s="238"/>
      <c r="AW73" s="238"/>
      <c r="AX73" s="238"/>
      <c r="AY73" s="267"/>
      <c r="BA73" s="268"/>
    </row>
    <row r="74" ht="63.75" customHeight="1">
      <c r="A74" s="105"/>
      <c r="B74" s="286" t="s">
        <v>109</v>
      </c>
      <c r="C74" s="287">
        <f>J63*C39</f>
        <v>63.092400000000005</v>
      </c>
      <c r="D74" s="238"/>
      <c r="E74" s="256">
        <f>C74-C74/1.18</f>
        <v>9.624264406779659</v>
      </c>
      <c r="F74" s="252">
        <v>0</v>
      </c>
      <c r="G74" s="253">
        <f>I73*C23</f>
        <v>4.5426527999999999</v>
      </c>
      <c r="H74" s="254"/>
      <c r="I74" s="252">
        <f>I73*C22</f>
        <v>1.9684828800000003</v>
      </c>
      <c r="J74" s="288">
        <f>I73-I74</f>
        <v>13.173693120000001</v>
      </c>
      <c r="K74" s="289">
        <f>E74+I74</f>
        <v>11.592747286779659</v>
      </c>
      <c r="M74" s="286" t="s">
        <v>109</v>
      </c>
      <c r="N74" s="287">
        <f>R63*C39</f>
        <v>4.6276653023999996</v>
      </c>
      <c r="O74" s="238"/>
      <c r="P74" s="256">
        <f>N74-N74/1.18</f>
        <v>0.70591504612881328</v>
      </c>
      <c r="Q74" s="252">
        <v>0</v>
      </c>
      <c r="R74" s="253">
        <f>T73*C23</f>
        <v>0.33319190177279995</v>
      </c>
      <c r="S74" s="254"/>
      <c r="T74" s="252">
        <f>T73*C22</f>
        <v>0.14438315743488001</v>
      </c>
      <c r="U74" s="288">
        <f>T73-T74</f>
        <v>0.96625651514111999</v>
      </c>
      <c r="V74" s="289">
        <f>P74+T74</f>
        <v>0.85029820356369323</v>
      </c>
      <c r="X74" s="286" t="s">
        <v>109</v>
      </c>
      <c r="Y74" s="287">
        <f>Y63*C39</f>
        <v>7.7127755039999988</v>
      </c>
      <c r="Z74" s="238"/>
      <c r="AA74" s="256">
        <f>Y74-Y74/1.18</f>
        <v>1.1765250768813553</v>
      </c>
      <c r="AB74" s="252">
        <v>0</v>
      </c>
      <c r="AC74" s="253">
        <f>AE73*C23</f>
        <v>0.55531983628799986</v>
      </c>
      <c r="AD74" s="254"/>
      <c r="AE74" s="252">
        <f>AE73*C22</f>
        <v>0.24063859572479995</v>
      </c>
      <c r="AF74" s="288">
        <f>AE73-AE74</f>
        <v>1.6104275252351998</v>
      </c>
      <c r="AG74" s="289">
        <f>AA74+AE74</f>
        <v>1.4171636726061552</v>
      </c>
      <c r="AI74" s="286" t="s">
        <v>109</v>
      </c>
      <c r="AJ74" s="287">
        <f>AG63*C39</f>
        <v>11.569163255999998</v>
      </c>
      <c r="AK74" s="238"/>
      <c r="AL74" s="256">
        <f>AJ74-AJ74/1.18</f>
        <v>1.7647876153220334</v>
      </c>
      <c r="AM74" s="252">
        <v>0</v>
      </c>
      <c r="AN74" s="253">
        <f>AP73*C23</f>
        <v>0.83297975443199979</v>
      </c>
      <c r="AO74" s="254"/>
      <c r="AP74" s="252">
        <f>AP73*C22</f>
        <v>0.36095789358719993</v>
      </c>
      <c r="AQ74" s="288">
        <f>AP73-AP74</f>
        <v>2.4156412878527997</v>
      </c>
      <c r="AR74" s="289">
        <f>AL74+AP74</f>
        <v>2.1257455089092332</v>
      </c>
      <c r="AS74" s="238"/>
      <c r="AT74" s="238"/>
      <c r="AU74" s="238"/>
      <c r="AV74" s="238"/>
      <c r="AW74" s="238"/>
      <c r="AX74" s="238"/>
      <c r="AY74" s="238"/>
      <c r="AZ74" s="238"/>
      <c r="BA74" s="268"/>
    </row>
    <row r="75">
      <c r="A75" s="105"/>
      <c r="B75" s="193"/>
      <c r="C75" s="290"/>
      <c r="D75" s="238"/>
      <c r="K75" s="268"/>
      <c r="M75" s="291"/>
      <c r="N75" s="292"/>
      <c r="X75" s="293"/>
      <c r="Y75" s="294"/>
      <c r="AI75" s="293"/>
      <c r="AJ75" s="294"/>
      <c r="AO75" s="238"/>
      <c r="AP75" s="238"/>
    </row>
    <row r="76" ht="15.75">
      <c r="A76" s="105"/>
      <c r="B76" s="220" t="s">
        <v>110</v>
      </c>
      <c r="C76" s="290"/>
      <c r="D76" s="238"/>
      <c r="K76" s="268"/>
      <c r="M76" s="295"/>
      <c r="N76" s="296"/>
      <c r="X76" s="297"/>
      <c r="Y76" s="298"/>
      <c r="AI76" s="297"/>
      <c r="AJ76" s="298"/>
      <c r="AO76" s="238"/>
      <c r="AP76" s="238"/>
    </row>
    <row r="77" ht="15.75">
      <c r="A77" s="105" t="s">
        <v>111</v>
      </c>
      <c r="B77" s="220" t="s">
        <v>61</v>
      </c>
      <c r="C77" s="290"/>
      <c r="D77" s="238"/>
      <c r="E77" s="259"/>
      <c r="F77" s="260"/>
      <c r="G77" s="260"/>
      <c r="H77" s="260"/>
      <c r="I77" s="299">
        <f>C78*H36</f>
        <v>17.643338999999997</v>
      </c>
      <c r="J77" s="300"/>
      <c r="K77" s="301"/>
      <c r="M77" s="302" t="s">
        <v>106</v>
      </c>
      <c r="N77" s="257"/>
      <c r="O77" s="238"/>
      <c r="P77" s="259"/>
      <c r="Q77" s="260"/>
      <c r="R77" s="260"/>
      <c r="S77" s="260"/>
      <c r="T77" s="261">
        <f>N78*H36</f>
        <v>1.2940935470639996</v>
      </c>
      <c r="U77" s="262"/>
      <c r="V77" s="263"/>
      <c r="X77" s="302" t="s">
        <v>106</v>
      </c>
      <c r="Y77" s="257"/>
      <c r="Z77" s="238"/>
      <c r="AA77" s="259"/>
      <c r="AB77" s="260"/>
      <c r="AC77" s="260"/>
      <c r="AD77" s="260"/>
      <c r="AE77" s="261">
        <f>Y78*H36</f>
        <v>2.1568225784399995</v>
      </c>
      <c r="AF77" s="262"/>
      <c r="AG77" s="263"/>
      <c r="AI77" s="302" t="s">
        <v>106</v>
      </c>
      <c r="AJ77" s="257"/>
      <c r="AK77" s="238"/>
      <c r="AL77" s="259"/>
      <c r="AM77" s="260"/>
      <c r="AN77" s="260"/>
      <c r="AO77" s="260"/>
      <c r="AP77" s="261">
        <f>AJ78*H36</f>
        <v>3.2352338676599994</v>
      </c>
      <c r="AQ77" s="262"/>
      <c r="AR77" s="263"/>
      <c r="AS77" s="238"/>
      <c r="AT77" s="238"/>
      <c r="AU77" s="238"/>
      <c r="AV77" s="238"/>
      <c r="AW77" s="238"/>
      <c r="AX77" s="238"/>
      <c r="AY77" s="267"/>
      <c r="BA77" s="268"/>
    </row>
    <row r="78">
      <c r="A78" s="105"/>
      <c r="B78" s="269" t="s">
        <v>61</v>
      </c>
      <c r="C78" s="303">
        <f>J68*C36</f>
        <v>70.57335599999999</v>
      </c>
      <c r="D78" s="238"/>
      <c r="E78" s="272">
        <f>C78-C78/1.18</f>
        <v>10.765427186440675</v>
      </c>
      <c r="F78" s="275">
        <v>0</v>
      </c>
      <c r="G78" s="275">
        <v>0</v>
      </c>
      <c r="H78" s="275">
        <f>I77*C23</f>
        <v>5.2930016999999987</v>
      </c>
      <c r="I78" s="275">
        <f>I77*C22</f>
        <v>2.2936340699999995</v>
      </c>
      <c r="J78" s="276">
        <f>I77-I78</f>
        <v>15.349704929999998</v>
      </c>
      <c r="K78" s="277">
        <f>E78+I78</f>
        <v>13.059061256440675</v>
      </c>
      <c r="M78" s="269" t="s">
        <v>107</v>
      </c>
      <c r="N78" s="270">
        <f>U68*C36</f>
        <v>5.1763741882559984</v>
      </c>
      <c r="O78" s="238"/>
      <c r="P78" s="272">
        <f>N78-N78/1.18</f>
        <v>0.78961640159837199</v>
      </c>
      <c r="Q78" s="272">
        <v>0</v>
      </c>
      <c r="R78" s="275">
        <v>0</v>
      </c>
      <c r="S78" s="275">
        <f>T77*C23</f>
        <v>0.38822806411919986</v>
      </c>
      <c r="T78" s="275">
        <f>T77*C22</f>
        <v>0.16823216111831996</v>
      </c>
      <c r="U78" s="276">
        <f>T77-T78</f>
        <v>1.1258613859456796</v>
      </c>
      <c r="V78" s="277">
        <f>P78+T78</f>
        <v>0.95784856271669194</v>
      </c>
      <c r="X78" s="269" t="s">
        <v>107</v>
      </c>
      <c r="Y78" s="270">
        <f>AF68*C36</f>
        <v>8.6272903137599979</v>
      </c>
      <c r="Z78" s="238"/>
      <c r="AA78" s="272">
        <f>Y78-Y78/1.18</f>
        <v>1.3160273359972878</v>
      </c>
      <c r="AB78" s="272">
        <v>0</v>
      </c>
      <c r="AC78" s="275">
        <v>0</v>
      </c>
      <c r="AD78" s="275">
        <f>AE77*C23</f>
        <v>0.6470467735319998</v>
      </c>
      <c r="AE78" s="275">
        <f>AE77*C22</f>
        <v>0.28038693519719993</v>
      </c>
      <c r="AF78" s="276">
        <f>AE77-AE78</f>
        <v>1.8764356432427995</v>
      </c>
      <c r="AG78" s="277">
        <f>AA78+AE78</f>
        <v>1.5964142711944878</v>
      </c>
      <c r="AI78" s="269" t="s">
        <v>107</v>
      </c>
      <c r="AJ78" s="270">
        <f>AQ68*C36</f>
        <v>12.940935470639998</v>
      </c>
      <c r="AK78" s="238"/>
      <c r="AL78" s="272">
        <f>AJ78-AJ78/1.18</f>
        <v>1.9740410039959304</v>
      </c>
      <c r="AM78" s="272">
        <v>0</v>
      </c>
      <c r="AN78" s="275">
        <v>0</v>
      </c>
      <c r="AO78" s="275">
        <f>AP77*C23</f>
        <v>0.97057016029799981</v>
      </c>
      <c r="AP78" s="275">
        <f>AP77*C22</f>
        <v>0.42058040279579995</v>
      </c>
      <c r="AQ78" s="276">
        <f>AP77-AP78</f>
        <v>2.8146534648641994</v>
      </c>
      <c r="AR78" s="277">
        <f>AL78+AP78</f>
        <v>2.3946214067917304</v>
      </c>
      <c r="AS78" s="238"/>
      <c r="AT78" s="238"/>
      <c r="AU78" s="238"/>
      <c r="AV78" s="238"/>
      <c r="AW78" s="238"/>
      <c r="AX78" s="238"/>
      <c r="AY78" s="238"/>
      <c r="AZ78" s="238"/>
      <c r="BA78" s="268"/>
    </row>
    <row r="79">
      <c r="A79" s="105"/>
      <c r="B79" s="279"/>
      <c r="C79" s="280"/>
      <c r="D79" s="238"/>
      <c r="E79" s="272"/>
      <c r="F79" s="275"/>
      <c r="G79" s="275"/>
      <c r="H79" s="275"/>
      <c r="I79" s="230">
        <f>C80*H37</f>
        <v>2.3289207479999994</v>
      </c>
      <c r="J79" s="276"/>
      <c r="K79" s="277"/>
      <c r="M79" s="279"/>
      <c r="N79" s="280"/>
      <c r="O79" s="238"/>
      <c r="P79" s="272"/>
      <c r="Q79" s="275"/>
      <c r="R79" s="275"/>
      <c r="S79" s="275"/>
      <c r="T79" s="281">
        <f>N80*H37</f>
        <v>0.17082034821244796</v>
      </c>
      <c r="U79" s="282"/>
      <c r="V79" s="277"/>
      <c r="X79" s="279"/>
      <c r="Y79" s="280"/>
      <c r="Z79" s="238"/>
      <c r="AA79" s="272"/>
      <c r="AB79" s="275"/>
      <c r="AC79" s="275"/>
      <c r="AD79" s="275"/>
      <c r="AE79" s="281">
        <f>Y80*H37</f>
        <v>0.28470058035407991</v>
      </c>
      <c r="AF79" s="282"/>
      <c r="AG79" s="277"/>
      <c r="AI79" s="279"/>
      <c r="AJ79" s="280"/>
      <c r="AK79" s="238"/>
      <c r="AL79" s="272"/>
      <c r="AM79" s="275"/>
      <c r="AN79" s="275"/>
      <c r="AO79" s="275"/>
      <c r="AP79" s="281">
        <f>AJ80*H37</f>
        <v>0.4270508705311199</v>
      </c>
      <c r="AQ79" s="282"/>
      <c r="AR79" s="277"/>
      <c r="AS79" s="238"/>
      <c r="AT79" s="238"/>
      <c r="AU79" s="238"/>
      <c r="AV79" s="238"/>
      <c r="AW79" s="238"/>
      <c r="AX79" s="238"/>
      <c r="AY79" s="267"/>
      <c r="AZ79" s="38"/>
      <c r="BA79" s="268"/>
    </row>
    <row r="80">
      <c r="A80" s="105"/>
      <c r="B80" s="279" t="s">
        <v>63</v>
      </c>
      <c r="C80" s="280">
        <f>J68*C37</f>
        <v>12.938448599999997</v>
      </c>
      <c r="D80" s="238"/>
      <c r="E80" s="272">
        <f>C80-C80/1.18</f>
        <v>1.9736616508474558</v>
      </c>
      <c r="F80" s="275">
        <v>0</v>
      </c>
      <c r="G80" s="275">
        <v>0</v>
      </c>
      <c r="H80" s="275">
        <f>I79*C23</f>
        <v>0.69867622439999977</v>
      </c>
      <c r="I80" s="275">
        <f>I79*C22</f>
        <v>0.3027596972399999</v>
      </c>
      <c r="J80" s="276">
        <f>I79-I80</f>
        <v>2.0261610507599994</v>
      </c>
      <c r="K80" s="277">
        <f>E80+I80</f>
        <v>2.2764213480874558</v>
      </c>
      <c r="M80" s="279" t="s">
        <v>63</v>
      </c>
      <c r="N80" s="283">
        <f>U68*C37</f>
        <v>0.94900193451359982</v>
      </c>
      <c r="O80" s="238"/>
      <c r="P80" s="272">
        <f>N80-N80/1.18</f>
        <v>0.14476300695970168</v>
      </c>
      <c r="Q80" s="275">
        <v>0</v>
      </c>
      <c r="R80" s="275">
        <v>0</v>
      </c>
      <c r="S80" s="275">
        <f>T79*C23</f>
        <v>0.051246104463734385</v>
      </c>
      <c r="T80" s="275">
        <f>T79*C22</f>
        <v>0.022206645267618234</v>
      </c>
      <c r="U80" s="276">
        <f>T79-T80</f>
        <v>0.14861370294482973</v>
      </c>
      <c r="V80" s="277">
        <f>P80+T80</f>
        <v>0.16696965222731991</v>
      </c>
      <c r="X80" s="279" t="s">
        <v>63</v>
      </c>
      <c r="Y80" s="283">
        <f>AF68*C37</f>
        <v>1.5816698908559996</v>
      </c>
      <c r="Z80" s="238"/>
      <c r="AA80" s="272">
        <f>Y80-Y80/1.18</f>
        <v>0.24127167826616946</v>
      </c>
      <c r="AB80" s="275">
        <v>0</v>
      </c>
      <c r="AC80" s="275">
        <v>0</v>
      </c>
      <c r="AD80" s="275">
        <f>AE79*C23</f>
        <v>0.085410174106223966</v>
      </c>
      <c r="AE80" s="275">
        <f>AE79*C22</f>
        <v>0.037011075446030391</v>
      </c>
      <c r="AF80" s="276">
        <f>AE79-AE80</f>
        <v>0.24768950490804953</v>
      </c>
      <c r="AG80" s="277">
        <f>AA80+AE80</f>
        <v>0.27828275371219985</v>
      </c>
      <c r="AI80" s="279" t="s">
        <v>63</v>
      </c>
      <c r="AJ80" s="283">
        <f>AQ68*C37</f>
        <v>2.3725048362839996</v>
      </c>
      <c r="AK80" s="238"/>
      <c r="AL80" s="272">
        <f>AJ80-AJ80/1.18</f>
        <v>0.36190751739925409</v>
      </c>
      <c r="AM80" s="275">
        <v>0</v>
      </c>
      <c r="AN80" s="275">
        <v>0</v>
      </c>
      <c r="AO80" s="275">
        <f>AP79*C23</f>
        <v>0.12811526115933597</v>
      </c>
      <c r="AP80" s="275">
        <f>AP79*C22</f>
        <v>0.055516613169045589</v>
      </c>
      <c r="AQ80" s="276">
        <f>AP79-AP80</f>
        <v>0.37153425736207429</v>
      </c>
      <c r="AR80" s="277">
        <f>AL80+AP80</f>
        <v>0.41742413056829969</v>
      </c>
      <c r="AS80" s="238"/>
      <c r="AT80" s="238"/>
      <c r="AU80" s="238"/>
      <c r="AV80" s="238"/>
      <c r="AW80" s="238"/>
      <c r="AX80" s="238"/>
      <c r="AY80" s="238"/>
      <c r="AZ80" s="238"/>
      <c r="BA80" s="268"/>
    </row>
    <row r="81">
      <c r="A81" s="105"/>
      <c r="B81" s="279"/>
      <c r="C81" s="280"/>
      <c r="D81" s="238"/>
      <c r="E81" s="272"/>
      <c r="F81" s="275"/>
      <c r="G81" s="275"/>
      <c r="H81" s="275"/>
      <c r="I81" s="230">
        <f>C82*H38</f>
        <v>6.4692242999999987</v>
      </c>
      <c r="J81" s="276"/>
      <c r="K81" s="277"/>
      <c r="M81" s="279"/>
      <c r="N81" s="280"/>
      <c r="O81" s="238"/>
      <c r="P81" s="272"/>
      <c r="Q81" s="275"/>
      <c r="R81" s="275"/>
      <c r="S81" s="275"/>
      <c r="T81" s="281">
        <f>N82*H38</f>
        <v>0.47450096725679991</v>
      </c>
      <c r="U81" s="284"/>
      <c r="V81" s="277"/>
      <c r="X81" s="279"/>
      <c r="Y81" s="280"/>
      <c r="Z81" s="238"/>
      <c r="AA81" s="272"/>
      <c r="AB81" s="275"/>
      <c r="AC81" s="275"/>
      <c r="AD81" s="275"/>
      <c r="AE81" s="281">
        <f>Y82*H38</f>
        <v>0.79083494542799981</v>
      </c>
      <c r="AF81" s="284"/>
      <c r="AG81" s="277"/>
      <c r="AI81" s="279"/>
      <c r="AJ81" s="280"/>
      <c r="AK81" s="238"/>
      <c r="AL81" s="272"/>
      <c r="AM81" s="275"/>
      <c r="AN81" s="275"/>
      <c r="AO81" s="275"/>
      <c r="AP81" s="281">
        <f>AJ82*H38</f>
        <v>1.1862524181419998</v>
      </c>
      <c r="AQ81" s="284"/>
      <c r="AR81" s="277"/>
      <c r="AS81" s="238"/>
      <c r="AT81" s="238"/>
      <c r="AU81" s="238"/>
      <c r="AV81" s="238"/>
      <c r="AW81" s="238"/>
      <c r="AX81" s="238"/>
      <c r="AY81" s="267"/>
      <c r="BA81" s="268"/>
    </row>
    <row r="82" ht="66.75" customHeight="1">
      <c r="A82" s="105"/>
      <c r="B82" s="285" t="s">
        <v>112</v>
      </c>
      <c r="C82" s="280">
        <f>J68*C38</f>
        <v>25.876897199999995</v>
      </c>
      <c r="D82" s="238"/>
      <c r="E82" s="272">
        <f>C82-C82/1.18</f>
        <v>3.9473233016949116</v>
      </c>
      <c r="F82" s="275">
        <v>0</v>
      </c>
      <c r="G82" s="275">
        <v>0</v>
      </c>
      <c r="H82" s="275">
        <f>I81*C23</f>
        <v>1.9407672899999995</v>
      </c>
      <c r="I82" s="275">
        <f>I81*C22</f>
        <v>0.84099915899999989</v>
      </c>
      <c r="J82" s="276">
        <f>I81-I82</f>
        <v>5.6282251409999988</v>
      </c>
      <c r="K82" s="277">
        <f>E82+I82</f>
        <v>4.7883224606949115</v>
      </c>
      <c r="M82" s="285" t="s">
        <v>108</v>
      </c>
      <c r="N82" s="283">
        <f>U68*C38</f>
        <v>1.8980038690271996</v>
      </c>
      <c r="O82" s="238"/>
      <c r="P82" s="272">
        <f>N82-N82/1.18</f>
        <v>0.28952601391940336</v>
      </c>
      <c r="Q82" s="275">
        <v>0</v>
      </c>
      <c r="R82" s="275">
        <v>0</v>
      </c>
      <c r="S82" s="275">
        <f>T81*C23</f>
        <v>0.14235029017703996</v>
      </c>
      <c r="T82" s="275">
        <f>T81*C22</f>
        <v>0.061685125743383994</v>
      </c>
      <c r="U82" s="276">
        <f>T81-T82</f>
        <v>0.41281584151341594</v>
      </c>
      <c r="V82" s="277">
        <f>P82+T82</f>
        <v>0.35121113966278733</v>
      </c>
      <c r="X82" s="285" t="s">
        <v>108</v>
      </c>
      <c r="Y82" s="283">
        <f>AF68*C38</f>
        <v>3.1633397817119993</v>
      </c>
      <c r="Z82" s="238"/>
      <c r="AA82" s="272">
        <f>Y82-Y82/1.18</f>
        <v>0.48254335653233893</v>
      </c>
      <c r="AB82" s="275">
        <v>0</v>
      </c>
      <c r="AC82" s="275">
        <v>0</v>
      </c>
      <c r="AD82" s="275">
        <f>AE81*C23</f>
        <v>0.23725048362839993</v>
      </c>
      <c r="AE82" s="275">
        <f>AE81*C22</f>
        <v>0.10280854290563998</v>
      </c>
      <c r="AF82" s="276">
        <f>AE81-AE82</f>
        <v>0.6880264025223598</v>
      </c>
      <c r="AG82" s="277">
        <f>AA82+AE82</f>
        <v>0.58535189943797894</v>
      </c>
      <c r="AI82" s="285" t="s">
        <v>108</v>
      </c>
      <c r="AJ82" s="283">
        <f>AQ68*C38</f>
        <v>4.7450096725679991</v>
      </c>
      <c r="AK82" s="238"/>
      <c r="AL82" s="272">
        <f>AJ82-AJ82/1.18</f>
        <v>0.72381503479850817</v>
      </c>
      <c r="AM82" s="275">
        <v>0</v>
      </c>
      <c r="AN82" s="275">
        <v>0</v>
      </c>
      <c r="AO82" s="275">
        <f>AP81*C23</f>
        <v>0.35587572544259993</v>
      </c>
      <c r="AP82" s="275">
        <f>AP81*C22</f>
        <v>0.15421281435845999</v>
      </c>
      <c r="AQ82" s="276">
        <f>AP81-AP82</f>
        <v>1.0320396037835398</v>
      </c>
      <c r="AR82" s="277">
        <f>AL82+AP82</f>
        <v>0.87802784915696819</v>
      </c>
      <c r="AS82" s="238"/>
      <c r="AT82" s="238"/>
      <c r="AU82" s="238"/>
      <c r="AV82" s="238"/>
      <c r="AW82" s="238"/>
      <c r="AX82" s="238"/>
      <c r="AY82" s="238"/>
      <c r="AZ82" s="238"/>
      <c r="BA82" s="268"/>
    </row>
    <row r="83">
      <c r="A83" s="105"/>
      <c r="B83" s="285"/>
      <c r="C83" s="280"/>
      <c r="D83" s="238"/>
      <c r="E83" s="272"/>
      <c r="F83" s="275"/>
      <c r="G83" s="275"/>
      <c r="H83" s="275"/>
      <c r="I83" s="230">
        <f>C84*H39</f>
        <v>1.9760539679999998</v>
      </c>
      <c r="J83" s="276"/>
      <c r="K83" s="277"/>
      <c r="M83" s="285"/>
      <c r="N83" s="280"/>
      <c r="O83" s="238"/>
      <c r="P83" s="272"/>
      <c r="Q83" s="275"/>
      <c r="R83" s="275"/>
      <c r="S83" s="275"/>
      <c r="T83" s="281">
        <f>N84*H39</f>
        <v>0.14493847727116799</v>
      </c>
      <c r="U83" s="284"/>
      <c r="V83" s="277"/>
      <c r="X83" s="285"/>
      <c r="Y83" s="280"/>
      <c r="Z83" s="238"/>
      <c r="AA83" s="272"/>
      <c r="AB83" s="275"/>
      <c r="AC83" s="275"/>
      <c r="AD83" s="275"/>
      <c r="AE83" s="281">
        <f>Y84*H39</f>
        <v>0.24156412878527994</v>
      </c>
      <c r="AF83" s="284"/>
      <c r="AG83" s="277"/>
      <c r="AI83" s="285"/>
      <c r="AJ83" s="280"/>
      <c r="AK83" s="238"/>
      <c r="AL83" s="272"/>
      <c r="AM83" s="275"/>
      <c r="AN83" s="275"/>
      <c r="AO83" s="275"/>
      <c r="AP83" s="281">
        <f>AJ84*H39</f>
        <v>0.36234619317791994</v>
      </c>
      <c r="AQ83" s="284"/>
      <c r="AR83" s="277"/>
      <c r="AS83" s="238"/>
      <c r="AT83" s="238"/>
      <c r="AU83" s="238"/>
      <c r="AV83" s="238"/>
      <c r="AW83" s="238"/>
      <c r="AX83" s="238"/>
      <c r="AY83" s="267"/>
      <c r="BA83" s="268"/>
    </row>
    <row r="84" ht="62.25" customHeight="1">
      <c r="A84" s="105"/>
      <c r="B84" s="286" t="s">
        <v>113</v>
      </c>
      <c r="C84" s="304">
        <f>J68*C39</f>
        <v>8.2335581999999992</v>
      </c>
      <c r="D84" s="238"/>
      <c r="E84" s="256">
        <f>C84-C84/1.18</f>
        <v>1.2559665050847455</v>
      </c>
      <c r="F84" s="252">
        <v>0</v>
      </c>
      <c r="G84" s="252">
        <v>0</v>
      </c>
      <c r="H84" s="252">
        <f>I83*C23</f>
        <v>0.59281619039999989</v>
      </c>
      <c r="I84" s="252">
        <f>I83*C22</f>
        <v>0.25688701583999995</v>
      </c>
      <c r="J84" s="288">
        <f>I83-I84</f>
        <v>1.7191669521599997</v>
      </c>
      <c r="K84" s="289">
        <f>E84+I84</f>
        <v>1.5128535209247453</v>
      </c>
      <c r="M84" s="305" t="s">
        <v>109</v>
      </c>
      <c r="N84" s="306">
        <f>U68*C39</f>
        <v>0.60391032196319994</v>
      </c>
      <c r="O84" s="238"/>
      <c r="P84" s="307">
        <f>N84-N84/1.18</f>
        <v>0.092121913519810139</v>
      </c>
      <c r="Q84" s="308">
        <v>0</v>
      </c>
      <c r="R84" s="308">
        <v>0</v>
      </c>
      <c r="S84" s="308">
        <f>T83*C23</f>
        <v>0.043481543181350397</v>
      </c>
      <c r="T84" s="308">
        <f>T83*C22</f>
        <v>0.018842002045251841</v>
      </c>
      <c r="U84" s="309">
        <f>T83-T84</f>
        <v>0.12609647522591616</v>
      </c>
      <c r="V84" s="310">
        <f>P84+T84</f>
        <v>0.11096391556506198</v>
      </c>
      <c r="X84" s="305" t="s">
        <v>109</v>
      </c>
      <c r="Y84" s="306">
        <f>AF68*C39</f>
        <v>1.0065172032719998</v>
      </c>
      <c r="Z84" s="238"/>
      <c r="AA84" s="307">
        <f>Y84-Y84/1.18</f>
        <v>0.15353652253301686</v>
      </c>
      <c r="AB84" s="308">
        <v>0</v>
      </c>
      <c r="AC84" s="308">
        <v>0</v>
      </c>
      <c r="AD84" s="308">
        <f>AE83*C23</f>
        <v>0.07246923863558398</v>
      </c>
      <c r="AE84" s="308">
        <f>AE83*C22</f>
        <v>0.031403336742086396</v>
      </c>
      <c r="AF84" s="309">
        <f>AE83-AE84</f>
        <v>0.21016079204319355</v>
      </c>
      <c r="AG84" s="310">
        <f>AA84+AE84</f>
        <v>0.18493985927510326</v>
      </c>
      <c r="AI84" s="305" t="s">
        <v>109</v>
      </c>
      <c r="AJ84" s="306">
        <f>AQ68*C39</f>
        <v>1.5097758049079999</v>
      </c>
      <c r="AK84" s="238"/>
      <c r="AL84" s="307">
        <f>AJ84-AJ84/1.18</f>
        <v>0.23030478379952535</v>
      </c>
      <c r="AM84" s="308">
        <v>0</v>
      </c>
      <c r="AN84" s="308">
        <v>0</v>
      </c>
      <c r="AO84" s="308">
        <f>AP83*C23</f>
        <v>0.10870385795337598</v>
      </c>
      <c r="AP84" s="308">
        <f>AP83*C22</f>
        <v>0.047105005113129594</v>
      </c>
      <c r="AQ84" s="309">
        <f>AP83-AP84</f>
        <v>0.31524118806479035</v>
      </c>
      <c r="AR84" s="310">
        <f>AL84+AP84</f>
        <v>0.27740978891265494</v>
      </c>
      <c r="AS84" s="238"/>
      <c r="AT84" s="238"/>
      <c r="AU84" s="238"/>
      <c r="AV84" s="238"/>
      <c r="AW84" s="238"/>
      <c r="AX84" s="238"/>
      <c r="AY84" s="238"/>
      <c r="AZ84" s="238"/>
      <c r="BA84" s="268"/>
    </row>
    <row r="85" ht="15.75">
      <c r="A85" s="105"/>
      <c r="B85" s="193"/>
      <c r="C85" s="290"/>
      <c r="D85" s="238"/>
      <c r="E85" s="238"/>
      <c r="F85" s="238"/>
      <c r="G85" s="238"/>
      <c r="H85" s="238"/>
      <c r="I85" s="238"/>
      <c r="J85" s="290"/>
      <c r="K85" s="311"/>
      <c r="M85" s="312"/>
      <c r="N85" s="313"/>
      <c r="O85" s="313"/>
      <c r="P85" s="314"/>
      <c r="Q85" s="314"/>
      <c r="R85" s="314"/>
      <c r="S85" s="314"/>
      <c r="T85" s="314"/>
      <c r="U85" s="314"/>
      <c r="V85" s="315">
        <f>SUM(V68:V84)</f>
        <v>13.747861240837462</v>
      </c>
      <c r="W85" s="314"/>
      <c r="X85" s="314"/>
      <c r="Y85" s="314"/>
      <c r="Z85" s="314"/>
      <c r="AA85" s="314"/>
      <c r="AB85" s="314"/>
      <c r="AC85" s="314"/>
      <c r="AD85" s="314"/>
      <c r="AE85" s="314"/>
      <c r="AF85" s="314"/>
      <c r="AG85" s="315">
        <f>SUM(AG68:AG84)</f>
        <v>22.913102068062443</v>
      </c>
      <c r="AH85" s="314"/>
      <c r="AI85" s="314"/>
      <c r="AJ85" s="314"/>
      <c r="AK85" s="314"/>
      <c r="AL85" s="314"/>
      <c r="AM85" s="314"/>
      <c r="AN85" s="314"/>
      <c r="AO85" s="316"/>
      <c r="AP85" s="316"/>
      <c r="AQ85" s="314"/>
      <c r="AR85" s="315">
        <f>SUM(AR68:AR84)</f>
        <v>34.369653102093672</v>
      </c>
      <c r="AS85" s="317">
        <v>4.6825013749752014</v>
      </c>
      <c r="AT85" s="318"/>
      <c r="AU85" s="319"/>
      <c r="BA85" s="320"/>
      <c r="BB85" s="321"/>
      <c r="BC85" s="199"/>
    </row>
    <row r="86" ht="15.75">
      <c r="A86" s="105" t="s">
        <v>114</v>
      </c>
      <c r="B86" s="220" t="s">
        <v>115</v>
      </c>
      <c r="C86" s="290"/>
      <c r="D86" s="238"/>
      <c r="K86" s="268"/>
      <c r="AO86" s="238"/>
      <c r="AP86" s="238"/>
    </row>
    <row r="87" ht="15.75">
      <c r="A87" s="105"/>
      <c r="B87" s="220" t="s">
        <v>61</v>
      </c>
      <c r="C87" s="290"/>
      <c r="D87" s="238"/>
      <c r="E87" s="259"/>
      <c r="F87" s="260"/>
      <c r="G87" s="260"/>
      <c r="H87" s="260"/>
      <c r="I87" s="299">
        <f>C88*H36</f>
        <v>2.3024557394999996</v>
      </c>
      <c r="J87" s="300"/>
      <c r="K87" s="301"/>
      <c r="AO87" s="238"/>
      <c r="AP87" s="238"/>
    </row>
    <row r="88">
      <c r="A88" s="105"/>
      <c r="B88" s="269" t="s">
        <v>61</v>
      </c>
      <c r="C88" s="303">
        <f>J78*C36</f>
        <v>9.2098229579999984</v>
      </c>
      <c r="D88" s="238"/>
      <c r="E88" s="272">
        <f>C88-C88/1.18</f>
        <v>1.4048882478305078</v>
      </c>
      <c r="F88" s="275">
        <v>0</v>
      </c>
      <c r="G88" s="275">
        <v>0</v>
      </c>
      <c r="H88" s="275">
        <f>I87*C23</f>
        <v>0.6907367218499999</v>
      </c>
      <c r="I88" s="275">
        <f>I87*C22</f>
        <v>0.29931924613499994</v>
      </c>
      <c r="J88" s="276">
        <f>I87-I88</f>
        <v>2.0031364933649995</v>
      </c>
      <c r="K88" s="277">
        <f>E88+I88</f>
        <v>1.7042074939655079</v>
      </c>
      <c r="AO88" s="238"/>
      <c r="AP88" s="238"/>
    </row>
    <row r="89">
      <c r="A89" s="105"/>
      <c r="B89" s="279"/>
      <c r="C89" s="280"/>
      <c r="D89" s="238"/>
      <c r="E89" s="272"/>
      <c r="F89" s="275"/>
      <c r="G89" s="275"/>
      <c r="H89" s="275"/>
      <c r="I89" s="230">
        <f>C90*H37</f>
        <v>0.30392415761399993</v>
      </c>
      <c r="J89" s="276"/>
      <c r="K89" s="277"/>
      <c r="AO89" s="238"/>
      <c r="AP89" s="238"/>
    </row>
    <row r="90">
      <c r="A90" s="105"/>
      <c r="B90" s="279" t="s">
        <v>63</v>
      </c>
      <c r="C90" s="280">
        <f>J78*C37</f>
        <v>1.6884675422999997</v>
      </c>
      <c r="D90" s="238"/>
      <c r="E90" s="272">
        <f>C90-C90/1.18</f>
        <v>0.25756284543559316</v>
      </c>
      <c r="F90" s="275">
        <v>0</v>
      </c>
      <c r="G90" s="275">
        <v>0</v>
      </c>
      <c r="H90" s="275">
        <f>I89*C23</f>
        <v>0.091177247284199972</v>
      </c>
      <c r="I90" s="275">
        <f>I89*C22</f>
        <v>0.039510140489819996</v>
      </c>
      <c r="J90" s="276">
        <f>I89-I90</f>
        <v>0.26441401712417995</v>
      </c>
      <c r="K90" s="277">
        <f>E90+I90</f>
        <v>0.29707298592541315</v>
      </c>
      <c r="AO90" s="238"/>
      <c r="AP90" s="238"/>
    </row>
    <row r="91">
      <c r="A91" s="105"/>
      <c r="B91" s="279"/>
      <c r="C91" s="280"/>
      <c r="D91" s="238"/>
      <c r="E91" s="272"/>
      <c r="F91" s="275"/>
      <c r="G91" s="275"/>
      <c r="H91" s="275"/>
      <c r="I91" s="230">
        <f>C92*H38</f>
        <v>0.84423377114999987</v>
      </c>
      <c r="J91" s="276"/>
      <c r="K91" s="277"/>
      <c r="AO91" s="238"/>
      <c r="AP91" s="238"/>
    </row>
    <row r="92" ht="26.25">
      <c r="A92" s="105"/>
      <c r="B92" s="285" t="s">
        <v>112</v>
      </c>
      <c r="C92" s="280">
        <f>J78*C38</f>
        <v>3.3769350845999995</v>
      </c>
      <c r="D92" s="238"/>
      <c r="E92" s="272">
        <f>C92-C92/1.18</f>
        <v>0.51512569087118631</v>
      </c>
      <c r="F92" s="275">
        <v>0</v>
      </c>
      <c r="G92" s="275">
        <v>0</v>
      </c>
      <c r="H92" s="275">
        <f>I91*C23</f>
        <v>0.25327013134499993</v>
      </c>
      <c r="I92" s="275">
        <f>I91*C22</f>
        <v>0.10975039024949999</v>
      </c>
      <c r="J92" s="276">
        <f>I91-I92</f>
        <v>0.73448338090049992</v>
      </c>
      <c r="K92" s="277">
        <f>E92+I92</f>
        <v>0.62487608112068627</v>
      </c>
      <c r="AO92" s="238"/>
      <c r="AP92" s="238"/>
    </row>
    <row r="93">
      <c r="A93" s="105"/>
      <c r="B93" s="285"/>
      <c r="C93" s="280"/>
      <c r="D93" s="238"/>
      <c r="E93" s="272"/>
      <c r="F93" s="275"/>
      <c r="G93" s="275"/>
      <c r="H93" s="275"/>
      <c r="I93" s="230">
        <f>C94*H39</f>
        <v>0.25787504282399998</v>
      </c>
      <c r="J93" s="276"/>
      <c r="K93" s="277"/>
      <c r="AO93" s="238"/>
      <c r="AP93" s="238"/>
    </row>
    <row r="94" ht="27">
      <c r="A94" s="105"/>
      <c r="B94" s="286" t="s">
        <v>113</v>
      </c>
      <c r="C94" s="304">
        <f>J78*C39</f>
        <v>1.0744793450999999</v>
      </c>
      <c r="D94" s="238"/>
      <c r="E94" s="256">
        <f>C94-C94/1.18</f>
        <v>0.16390362891355925</v>
      </c>
      <c r="F94" s="252">
        <v>0</v>
      </c>
      <c r="G94" s="252">
        <v>0</v>
      </c>
      <c r="H94" s="252">
        <f>I93*C23</f>
        <v>0.077362512847199985</v>
      </c>
      <c r="I94" s="252">
        <f>I93*C22</f>
        <v>0.033523755567119999</v>
      </c>
      <c r="J94" s="288">
        <f>I93-I94</f>
        <v>0.22435128725687997</v>
      </c>
      <c r="K94" s="289">
        <f>E94+I94</f>
        <v>0.19742738448067926</v>
      </c>
      <c r="AO94" s="238"/>
      <c r="AP94" s="238"/>
    </row>
    <row r="95">
      <c r="A95" s="105"/>
      <c r="B95" s="193"/>
      <c r="C95" s="290"/>
      <c r="D95" s="238"/>
      <c r="E95" s="238"/>
      <c r="F95" s="238"/>
      <c r="G95" s="238"/>
      <c r="H95" s="238"/>
      <c r="I95" s="238"/>
      <c r="J95" s="290"/>
      <c r="K95" s="311"/>
      <c r="AO95" s="238"/>
      <c r="AP95" s="238"/>
    </row>
    <row r="96" ht="15.75">
      <c r="A96" s="105" t="s">
        <v>116</v>
      </c>
      <c r="B96" s="220" t="s">
        <v>117</v>
      </c>
      <c r="C96" s="290"/>
      <c r="D96" s="238"/>
      <c r="K96" s="268"/>
      <c r="AO96" s="238"/>
      <c r="AP96" s="238"/>
    </row>
    <row r="97" ht="15.75">
      <c r="A97" s="105"/>
      <c r="B97" s="220" t="s">
        <v>61</v>
      </c>
      <c r="C97" s="290"/>
      <c r="D97" s="238"/>
      <c r="E97" s="259"/>
      <c r="F97" s="260"/>
      <c r="G97" s="260"/>
      <c r="H97" s="260"/>
      <c r="I97" s="299">
        <f>C98*H36</f>
        <v>0.30047047400474991</v>
      </c>
      <c r="J97" s="300"/>
      <c r="K97" s="301"/>
      <c r="AO97" s="238"/>
      <c r="AP97" s="238"/>
    </row>
    <row r="98">
      <c r="A98" s="105"/>
      <c r="B98" s="269" t="s">
        <v>61</v>
      </c>
      <c r="C98" s="303">
        <f>J88*C36</f>
        <v>1.2018818960189996</v>
      </c>
      <c r="D98" s="238"/>
      <c r="E98" s="272">
        <f>C98-C98/1.18</f>
        <v>0.18333791634188135</v>
      </c>
      <c r="F98" s="275">
        <v>0</v>
      </c>
      <c r="G98" s="275">
        <v>0</v>
      </c>
      <c r="H98" s="275">
        <f>I97*C23</f>
        <v>0.090141142201424967</v>
      </c>
      <c r="I98" s="275">
        <f>I97*C22</f>
        <v>0.039061161620617492</v>
      </c>
      <c r="J98" s="276">
        <f>I97-I98</f>
        <v>0.2614093123841324</v>
      </c>
      <c r="K98" s="277">
        <f>E98+I98</f>
        <v>0.22239907796249883</v>
      </c>
      <c r="AO98" s="238"/>
      <c r="AP98" s="238"/>
    </row>
    <row r="99">
      <c r="A99" s="105"/>
      <c r="B99" s="279"/>
      <c r="C99" s="280"/>
      <c r="D99" s="238"/>
      <c r="E99" s="272"/>
      <c r="F99" s="275"/>
      <c r="G99" s="275"/>
      <c r="H99" s="275"/>
      <c r="I99" s="230">
        <f>C100*H37</f>
        <v>0.03966210256862699</v>
      </c>
      <c r="J99" s="276"/>
      <c r="K99" s="277"/>
      <c r="AO99" s="238"/>
      <c r="AP99" s="238"/>
    </row>
    <row r="100">
      <c r="A100" s="105"/>
      <c r="B100" s="279" t="s">
        <v>63</v>
      </c>
      <c r="C100" s="280">
        <f>J88*C37</f>
        <v>0.22034501427014996</v>
      </c>
      <c r="D100" s="238"/>
      <c r="E100" s="272">
        <f>C100-C100/1.18</f>
        <v>0.033611951329344913</v>
      </c>
      <c r="F100" s="275">
        <v>0</v>
      </c>
      <c r="G100" s="275">
        <v>0</v>
      </c>
      <c r="H100" s="275">
        <f>I99*C23</f>
        <v>0.011898630770588097</v>
      </c>
      <c r="I100" s="275">
        <f>I99*C22</f>
        <v>0.0051560733339215091</v>
      </c>
      <c r="J100" s="276">
        <f>I99-I100</f>
        <v>0.034506029234705485</v>
      </c>
      <c r="K100" s="277">
        <f>E100+I100</f>
        <v>0.038768024663266426</v>
      </c>
      <c r="AO100" s="238"/>
      <c r="AP100" s="238"/>
    </row>
    <row r="101">
      <c r="A101" s="105"/>
      <c r="B101" s="279"/>
      <c r="C101" s="280"/>
      <c r="D101" s="238"/>
      <c r="E101" s="272"/>
      <c r="F101" s="275"/>
      <c r="G101" s="275"/>
      <c r="H101" s="275"/>
      <c r="I101" s="230">
        <f>C102*H38</f>
        <v>0.11017250713507498</v>
      </c>
      <c r="J101" s="276"/>
      <c r="K101" s="277"/>
      <c r="AO101" s="238"/>
      <c r="AP101" s="238"/>
    </row>
    <row r="102" ht="26.25">
      <c r="A102" s="105"/>
      <c r="B102" s="285" t="s">
        <v>112</v>
      </c>
      <c r="C102" s="280">
        <f>J88*C38</f>
        <v>0.44069002854029993</v>
      </c>
      <c r="D102" s="238"/>
      <c r="E102" s="272">
        <f>C102-C102/1.18</f>
        <v>0.067223902658689827</v>
      </c>
      <c r="F102" s="275">
        <v>0</v>
      </c>
      <c r="G102" s="275">
        <v>0</v>
      </c>
      <c r="H102" s="275">
        <f>I101*C23</f>
        <v>0.033051752140522493</v>
      </c>
      <c r="I102" s="275">
        <f>I101*C22</f>
        <v>0.014322425927559747</v>
      </c>
      <c r="J102" s="276">
        <f>I101-I102</f>
        <v>0.095850081207515231</v>
      </c>
      <c r="K102" s="277">
        <f>E102+I102</f>
        <v>0.081546328586249578</v>
      </c>
      <c r="AO102" s="238"/>
      <c r="AP102" s="238"/>
    </row>
    <row r="103">
      <c r="A103" s="105"/>
      <c r="B103" s="285"/>
      <c r="C103" s="280"/>
      <c r="D103" s="238"/>
      <c r="E103" s="272"/>
      <c r="F103" s="275"/>
      <c r="G103" s="275"/>
      <c r="H103" s="275"/>
      <c r="I103" s="230">
        <f>C104*H39</f>
        <v>0.033652693088531999</v>
      </c>
      <c r="J103" s="276"/>
      <c r="K103" s="277"/>
      <c r="AO103" s="238"/>
      <c r="AP103" s="238"/>
    </row>
    <row r="104" ht="27">
      <c r="A104" s="105"/>
      <c r="B104" s="286" t="s">
        <v>113</v>
      </c>
      <c r="C104" s="304">
        <f>J88*C39</f>
        <v>0.14021955453554999</v>
      </c>
      <c r="D104" s="238"/>
      <c r="E104" s="256">
        <f>C104-C104/1.18</f>
        <v>0.02138942357321949</v>
      </c>
      <c r="F104" s="252">
        <v>0</v>
      </c>
      <c r="G104" s="252">
        <v>0</v>
      </c>
      <c r="H104" s="252">
        <f>I103*C23</f>
        <v>0.0100958079265596</v>
      </c>
      <c r="I104" s="252">
        <f>I103*C22</f>
        <v>0.00437485010150916</v>
      </c>
      <c r="J104" s="288">
        <f>I103-I104</f>
        <v>0.029277842987022837</v>
      </c>
      <c r="K104" s="289">
        <f>E104+I104</f>
        <v>0.025764273674728652</v>
      </c>
      <c r="AO104" s="238"/>
      <c r="AP104" s="238"/>
    </row>
    <row r="105">
      <c r="A105" s="105"/>
      <c r="B105" s="193"/>
      <c r="C105" s="290"/>
      <c r="D105" s="238"/>
      <c r="E105" s="238"/>
      <c r="F105" s="238"/>
      <c r="G105" s="238"/>
      <c r="H105" s="238"/>
      <c r="I105" s="238"/>
      <c r="J105" s="290"/>
      <c r="K105" s="311"/>
      <c r="AO105" s="238"/>
      <c r="AP105" s="238"/>
    </row>
    <row r="106" ht="15.75">
      <c r="A106" s="105"/>
      <c r="B106" s="220"/>
      <c r="C106" s="290"/>
      <c r="D106" s="238"/>
      <c r="K106" s="311"/>
      <c r="AO106" s="238"/>
      <c r="AP106" s="238"/>
    </row>
    <row r="107" ht="15.75">
      <c r="A107" s="105" t="s">
        <v>118</v>
      </c>
      <c r="B107" s="142" t="s">
        <v>63</v>
      </c>
      <c r="C107" s="290"/>
      <c r="D107" s="238"/>
      <c r="E107" s="259"/>
      <c r="F107" s="260"/>
      <c r="G107" s="260"/>
      <c r="H107" s="260"/>
      <c r="I107" s="299">
        <f>C108*H36</f>
        <v>2.3289207479999994</v>
      </c>
      <c r="J107" s="300"/>
      <c r="K107" s="301"/>
      <c r="AO107" s="238"/>
      <c r="AP107" s="238"/>
    </row>
    <row r="108">
      <c r="A108" s="105"/>
      <c r="B108" s="269" t="s">
        <v>61</v>
      </c>
      <c r="C108" s="303">
        <f>J70*C36</f>
        <v>9.3156829919999975</v>
      </c>
      <c r="D108" s="238"/>
      <c r="E108" s="272">
        <f>C108-C108/1.18</f>
        <v>1.4210363886101689</v>
      </c>
      <c r="F108" s="275">
        <v>0</v>
      </c>
      <c r="G108" s="275">
        <v>0</v>
      </c>
      <c r="H108" s="275">
        <f>I107*C23</f>
        <v>0.69867622439999977</v>
      </c>
      <c r="I108" s="275">
        <f>I107*C22</f>
        <v>0.3027596972399999</v>
      </c>
      <c r="J108" s="276">
        <f>I107-I108</f>
        <v>2.0261610507599994</v>
      </c>
      <c r="K108" s="277">
        <f>E108+I108</f>
        <v>1.7237960858501689</v>
      </c>
      <c r="AO108" s="238"/>
      <c r="AP108" s="238"/>
    </row>
    <row r="109">
      <c r="A109" s="105"/>
      <c r="B109" s="279"/>
      <c r="C109" s="280"/>
      <c r="D109" s="238"/>
      <c r="E109" s="272"/>
      <c r="F109" s="275"/>
      <c r="G109" s="275"/>
      <c r="H109" s="275"/>
      <c r="I109" s="230">
        <f>C110*H37</f>
        <v>0.30741753873599997</v>
      </c>
      <c r="J109" s="276"/>
      <c r="K109" s="277"/>
      <c r="AO109" s="238"/>
      <c r="AP109" s="238"/>
    </row>
    <row r="110">
      <c r="A110" s="105"/>
      <c r="B110" s="279" t="s">
        <v>63</v>
      </c>
      <c r="C110" s="280">
        <f>J70*C37</f>
        <v>1.7078752151999999</v>
      </c>
      <c r="D110" s="238"/>
      <c r="E110" s="272">
        <f>C110-C110/1.18</f>
        <v>0.26052333791186433</v>
      </c>
      <c r="F110" s="275">
        <v>0</v>
      </c>
      <c r="G110" s="275">
        <v>0</v>
      </c>
      <c r="H110" s="275">
        <f>I109*C23</f>
        <v>0.092225261620799984</v>
      </c>
      <c r="I110" s="275">
        <f>I109*C22</f>
        <v>0.039964280035679998</v>
      </c>
      <c r="J110" s="276">
        <f>I109-I110</f>
        <v>0.26745325870032</v>
      </c>
      <c r="K110" s="277">
        <f>E110+I110</f>
        <v>0.30048761794754431</v>
      </c>
      <c r="AO110" s="238"/>
      <c r="AP110" s="238"/>
    </row>
    <row r="111">
      <c r="A111" s="105"/>
      <c r="B111" s="279"/>
      <c r="C111" s="280"/>
      <c r="D111" s="238"/>
      <c r="E111" s="272"/>
      <c r="F111" s="275"/>
      <c r="G111" s="275"/>
      <c r="H111" s="275"/>
      <c r="I111" s="230">
        <f>C112*H38</f>
        <v>0.85393760759999993</v>
      </c>
      <c r="J111" s="276"/>
      <c r="K111" s="277"/>
      <c r="AO111" s="238"/>
      <c r="AP111" s="238"/>
    </row>
    <row r="112" ht="26.25">
      <c r="A112" s="105"/>
      <c r="B112" s="285" t="s">
        <v>112</v>
      </c>
      <c r="C112" s="280">
        <f>J70*C38</f>
        <v>3.4157504303999997</v>
      </c>
      <c r="D112" s="238"/>
      <c r="E112" s="272">
        <f>C112-C112/1.18</f>
        <v>0.52104667582372866</v>
      </c>
      <c r="F112" s="275">
        <v>0</v>
      </c>
      <c r="G112" s="275">
        <v>0</v>
      </c>
      <c r="H112" s="275">
        <f>I111*C23</f>
        <v>0.25618128227999998</v>
      </c>
      <c r="I112" s="275">
        <f>I111*C22</f>
        <v>0.11101188898799999</v>
      </c>
      <c r="J112" s="276">
        <f>I111-I112</f>
        <v>0.74292571861199996</v>
      </c>
      <c r="K112" s="277">
        <f>E112+I112</f>
        <v>0.63205856481172862</v>
      </c>
      <c r="AO112" s="238"/>
      <c r="AP112" s="238"/>
    </row>
    <row r="113">
      <c r="A113" s="105"/>
      <c r="B113" s="285"/>
      <c r="C113" s="280"/>
      <c r="D113" s="238"/>
      <c r="E113" s="272"/>
      <c r="F113" s="275"/>
      <c r="G113" s="275"/>
      <c r="H113" s="275"/>
      <c r="I113" s="230">
        <f>C114*H39</f>
        <v>0.26083912377599994</v>
      </c>
      <c r="J113" s="276"/>
      <c r="K113" s="277"/>
      <c r="AO113" s="238"/>
      <c r="AP113" s="238"/>
    </row>
    <row r="114" ht="27">
      <c r="A114" s="105"/>
      <c r="B114" s="286" t="s">
        <v>113</v>
      </c>
      <c r="C114" s="304">
        <f>J70*C39</f>
        <v>1.0868296823999999</v>
      </c>
      <c r="D114" s="238"/>
      <c r="E114" s="256">
        <f>C114-C114/1.18</f>
        <v>0.16578757867118632</v>
      </c>
      <c r="F114" s="252">
        <v>0</v>
      </c>
      <c r="G114" s="252">
        <v>0</v>
      </c>
      <c r="H114" s="252">
        <f>I113*C23</f>
        <v>0.078251737132799981</v>
      </c>
      <c r="I114" s="252">
        <f>I113*C22</f>
        <v>0.033909086090879996</v>
      </c>
      <c r="J114" s="288">
        <f>I113-I114</f>
        <v>0.22693003768511993</v>
      </c>
      <c r="K114" s="289">
        <f>E114+I114</f>
        <v>0.19969666476206632</v>
      </c>
      <c r="AO114" s="238"/>
      <c r="AP114" s="238"/>
    </row>
    <row r="115">
      <c r="A115" s="105"/>
      <c r="B115" s="193"/>
      <c r="C115" s="290"/>
      <c r="D115" s="238"/>
      <c r="K115" s="311"/>
      <c r="AO115" s="238"/>
      <c r="AP115" s="238"/>
    </row>
    <row r="116" ht="15.75">
      <c r="A116" s="105"/>
      <c r="B116" s="220"/>
      <c r="C116" s="290"/>
      <c r="D116" s="238"/>
      <c r="K116" s="311"/>
      <c r="AO116" s="238"/>
      <c r="AP116" s="238"/>
    </row>
    <row r="117" ht="15.75">
      <c r="A117" s="105" t="s">
        <v>119</v>
      </c>
      <c r="B117" s="142" t="s">
        <v>112</v>
      </c>
      <c r="C117" s="238"/>
      <c r="D117" s="105"/>
      <c r="E117" s="322"/>
      <c r="F117" s="323"/>
      <c r="G117" s="323"/>
      <c r="H117" s="324"/>
      <c r="I117" s="325">
        <f>C118*H36</f>
        <v>6.4692242999999996</v>
      </c>
      <c r="J117" s="326"/>
      <c r="K117" s="301"/>
      <c r="AO117" s="105"/>
      <c r="AP117" s="238"/>
    </row>
    <row r="118">
      <c r="A118" s="105"/>
      <c r="B118" s="269" t="s">
        <v>61</v>
      </c>
      <c r="C118" s="327">
        <f>J72*C36</f>
        <v>25.876897199999998</v>
      </c>
      <c r="D118" s="105"/>
      <c r="E118" s="272">
        <f>C118-C118/1.18</f>
        <v>3.9473233016949152</v>
      </c>
      <c r="F118" s="275">
        <v>0</v>
      </c>
      <c r="G118" s="275">
        <v>0</v>
      </c>
      <c r="H118" s="328">
        <f>I117*C23</f>
        <v>1.9407672899999997</v>
      </c>
      <c r="I118" s="328">
        <f>I117*C22</f>
        <v>0.840999159</v>
      </c>
      <c r="J118" s="329">
        <f>I117-I118</f>
        <v>5.6282251409999997</v>
      </c>
      <c r="K118" s="277">
        <f>E118+I118</f>
        <v>4.7883224606949151</v>
      </c>
      <c r="AO118" s="238"/>
      <c r="AP118" s="238"/>
    </row>
    <row r="119">
      <c r="A119" s="105"/>
      <c r="B119" s="279"/>
      <c r="C119" s="330"/>
      <c r="D119" s="105"/>
      <c r="E119" s="331"/>
      <c r="F119" s="233"/>
      <c r="G119" s="233"/>
      <c r="H119" s="328"/>
      <c r="I119" s="332">
        <f>C120*H37</f>
        <v>0.85393760759999993</v>
      </c>
      <c r="J119" s="329"/>
      <c r="K119" s="277"/>
      <c r="AO119" s="105"/>
      <c r="AP119" s="238"/>
    </row>
    <row r="120">
      <c r="A120" s="105"/>
      <c r="B120" s="279" t="s">
        <v>63</v>
      </c>
      <c r="C120" s="330">
        <f>J72*C37</f>
        <v>4.7440978199999995</v>
      </c>
      <c r="D120" s="105"/>
      <c r="E120" s="272">
        <f>C120-C120/1.18</f>
        <v>0.72367593864406743</v>
      </c>
      <c r="F120" s="275">
        <v>0</v>
      </c>
      <c r="G120" s="275">
        <v>0</v>
      </c>
      <c r="H120" s="328">
        <f>I119*C23</f>
        <v>0.25618128227999998</v>
      </c>
      <c r="I120" s="328">
        <f>I119*C22</f>
        <v>0.11101188898799999</v>
      </c>
      <c r="J120" s="329">
        <f>I119-I120</f>
        <v>0.74292571861199996</v>
      </c>
      <c r="K120" s="277">
        <f>E120+I120</f>
        <v>0.83468782763206739</v>
      </c>
      <c r="AO120" s="238"/>
      <c r="AP120" s="238"/>
    </row>
    <row r="121">
      <c r="A121" s="105"/>
      <c r="B121" s="279"/>
      <c r="C121" s="330"/>
      <c r="D121" s="105"/>
      <c r="E121" s="331"/>
      <c r="F121" s="233"/>
      <c r="G121" s="233"/>
      <c r="H121" s="328"/>
      <c r="I121" s="332">
        <f>C122*H38</f>
        <v>2.3720489099999997</v>
      </c>
      <c r="J121" s="329"/>
      <c r="K121" s="277"/>
      <c r="AO121" s="105"/>
      <c r="AP121" s="238"/>
    </row>
    <row r="122" ht="26.25">
      <c r="A122" s="105"/>
      <c r="B122" s="285" t="s">
        <v>112</v>
      </c>
      <c r="C122" s="330">
        <f>J72*C38</f>
        <v>9.4881956399999989</v>
      </c>
      <c r="D122" s="105"/>
      <c r="E122" s="272">
        <f>C122-C122/1.18</f>
        <v>1.4473518772881349</v>
      </c>
      <c r="F122" s="275">
        <v>0</v>
      </c>
      <c r="G122" s="275">
        <v>0</v>
      </c>
      <c r="H122" s="328">
        <f>I121*C23</f>
        <v>0.71161467299999992</v>
      </c>
      <c r="I122" s="328">
        <f>I121*C22</f>
        <v>0.30836635829999998</v>
      </c>
      <c r="J122" s="329">
        <f>I121-I122</f>
        <v>2.0636825516999999</v>
      </c>
      <c r="K122" s="277">
        <f>E122+I122</f>
        <v>1.7557182355881349</v>
      </c>
      <c r="AO122" s="238"/>
      <c r="AP122" s="238"/>
    </row>
    <row r="123">
      <c r="A123" s="105"/>
      <c r="B123" s="285"/>
      <c r="C123" s="330"/>
      <c r="D123" s="105"/>
      <c r="E123" s="331"/>
      <c r="F123" s="233"/>
      <c r="G123" s="233"/>
      <c r="H123" s="328"/>
      <c r="I123" s="332">
        <f>C124*H39</f>
        <v>0.72455312160000007</v>
      </c>
      <c r="J123" s="329"/>
      <c r="K123" s="277"/>
      <c r="AO123" s="105"/>
      <c r="AP123" s="238"/>
    </row>
    <row r="124" ht="27">
      <c r="A124" s="105"/>
      <c r="B124" s="286" t="s">
        <v>113</v>
      </c>
      <c r="C124" s="249">
        <f>J72*C39</f>
        <v>3.0189713400000002</v>
      </c>
      <c r="D124" s="105"/>
      <c r="E124" s="256">
        <f>C124-C124/1.18</f>
        <v>0.46052105186440651</v>
      </c>
      <c r="F124" s="252">
        <v>0</v>
      </c>
      <c r="G124" s="252">
        <v>0</v>
      </c>
      <c r="H124" s="333">
        <f>I123*C23</f>
        <v>0.21736593648000002</v>
      </c>
      <c r="I124" s="333">
        <f>I123*C22</f>
        <v>0.094191905808000007</v>
      </c>
      <c r="J124" s="334">
        <f>I123-I124</f>
        <v>0.63036121579200011</v>
      </c>
      <c r="K124" s="289">
        <f>E124+I124</f>
        <v>0.55471295767240647</v>
      </c>
      <c r="AO124" s="238"/>
      <c r="AP124" s="238"/>
    </row>
    <row r="125">
      <c r="A125" s="105"/>
      <c r="B125" s="193"/>
      <c r="C125" s="238"/>
      <c r="D125" s="105"/>
      <c r="E125" s="105"/>
      <c r="F125" s="105"/>
      <c r="G125" s="105"/>
      <c r="H125" s="335"/>
      <c r="I125" s="335"/>
      <c r="J125" s="335"/>
      <c r="K125" s="311"/>
      <c r="AO125" s="238"/>
      <c r="AP125" s="238"/>
    </row>
    <row r="126" ht="15.75">
      <c r="A126" s="105"/>
      <c r="B126" s="220"/>
      <c r="C126" s="238"/>
      <c r="D126" s="105"/>
      <c r="E126" s="105"/>
      <c r="F126" s="105"/>
      <c r="G126" s="105"/>
      <c r="H126" s="335"/>
      <c r="I126" s="335"/>
      <c r="J126" s="335"/>
      <c r="K126" s="311"/>
      <c r="AO126" s="238"/>
      <c r="AP126" s="238"/>
    </row>
    <row r="127" ht="15.75">
      <c r="A127" s="105" t="s">
        <v>120</v>
      </c>
      <c r="B127" s="142" t="s">
        <v>113</v>
      </c>
      <c r="C127" s="238"/>
      <c r="D127" s="105"/>
      <c r="E127" s="322"/>
      <c r="F127" s="323"/>
      <c r="G127" s="323"/>
      <c r="H127" s="324"/>
      <c r="I127" s="325">
        <f>C128*H36</f>
        <v>1.976053968</v>
      </c>
      <c r="J127" s="326"/>
      <c r="K127" s="301"/>
      <c r="AO127" s="105"/>
      <c r="AP127" s="238"/>
    </row>
    <row r="128">
      <c r="A128" s="336"/>
      <c r="B128" s="269" t="s">
        <v>61</v>
      </c>
      <c r="C128" s="327">
        <f>J74*C36</f>
        <v>7.904215872</v>
      </c>
      <c r="D128" s="105"/>
      <c r="E128" s="272">
        <f>C128-C128/1.18</f>
        <v>1.2057278448813555</v>
      </c>
      <c r="F128" s="275">
        <v>0</v>
      </c>
      <c r="G128" s="275">
        <v>0</v>
      </c>
      <c r="H128" s="328">
        <f>I127*C23</f>
        <v>0.5928161904</v>
      </c>
      <c r="I128" s="328">
        <f>I127*C22</f>
        <v>0.25688701584000001</v>
      </c>
      <c r="J128" s="329">
        <f>I127-I128</f>
        <v>1.7191669521599999</v>
      </c>
      <c r="K128" s="277">
        <f>E128+I128</f>
        <v>1.4626148607213556</v>
      </c>
      <c r="AO128" s="238"/>
      <c r="AP128" s="238"/>
    </row>
    <row r="129">
      <c r="A129" s="105"/>
      <c r="B129" s="279"/>
      <c r="C129" s="330"/>
      <c r="D129" s="105"/>
      <c r="E129" s="331"/>
      <c r="F129" s="233"/>
      <c r="G129" s="233"/>
      <c r="H129" s="328"/>
      <c r="I129" s="332">
        <f>C130*H37</f>
        <v>0.26083912377599999</v>
      </c>
      <c r="J129" s="329"/>
      <c r="K129" s="277"/>
      <c r="AO129" s="105"/>
      <c r="AP129" s="238"/>
    </row>
    <row r="130">
      <c r="A130" s="105"/>
      <c r="B130" s="279" t="s">
        <v>63</v>
      </c>
      <c r="C130" s="330">
        <f>J74*C37</f>
        <v>1.4491062432000001</v>
      </c>
      <c r="D130" s="105"/>
      <c r="E130" s="272">
        <f>C130-C130/1.18</f>
        <v>0.22105010489491517</v>
      </c>
      <c r="F130" s="275">
        <v>0</v>
      </c>
      <c r="G130" s="275">
        <v>0</v>
      </c>
      <c r="H130" s="328">
        <f>I129*C23</f>
        <v>0.078251737132799995</v>
      </c>
      <c r="I130" s="328">
        <f>I129*C22</f>
        <v>0.033909086090880003</v>
      </c>
      <c r="J130" s="329">
        <f>I129-I130</f>
        <v>0.22693003768511999</v>
      </c>
      <c r="K130" s="277">
        <f>E130+I130</f>
        <v>0.25495919098579517</v>
      </c>
      <c r="AO130" s="238"/>
      <c r="AP130" s="238"/>
    </row>
    <row r="131">
      <c r="A131" s="105"/>
      <c r="B131" s="279"/>
      <c r="C131" s="330"/>
      <c r="D131" s="105"/>
      <c r="E131" s="331"/>
      <c r="F131" s="233"/>
      <c r="G131" s="233"/>
      <c r="H131" s="328"/>
      <c r="I131" s="332">
        <f>C132*H38</f>
        <v>0.72455312160000007</v>
      </c>
      <c r="J131" s="329"/>
      <c r="K131" s="277"/>
      <c r="AO131" s="105"/>
      <c r="AP131" s="238"/>
    </row>
    <row r="132" ht="26.25">
      <c r="A132" s="105"/>
      <c r="B132" s="285" t="s">
        <v>112</v>
      </c>
      <c r="C132" s="330">
        <f>J74*C38</f>
        <v>2.8982124864000003</v>
      </c>
      <c r="D132" s="105"/>
      <c r="E132" s="272">
        <f>C132-C132/1.18</f>
        <v>0.44210020978983033</v>
      </c>
      <c r="F132" s="275">
        <v>0</v>
      </c>
      <c r="G132" s="275">
        <v>0</v>
      </c>
      <c r="H132" s="328">
        <f>I131*C23</f>
        <v>0.21736593648000002</v>
      </c>
      <c r="I132" s="328">
        <f>I131*C22</f>
        <v>0.094191905808000007</v>
      </c>
      <c r="J132" s="329">
        <f>I131-I132</f>
        <v>0.63036121579200011</v>
      </c>
      <c r="K132" s="277">
        <f>E132+I132</f>
        <v>0.5362921155978303</v>
      </c>
      <c r="AO132" s="238"/>
      <c r="AP132" s="238"/>
    </row>
    <row r="133">
      <c r="A133" s="105"/>
      <c r="B133" s="285"/>
      <c r="C133" s="330"/>
      <c r="D133" s="105"/>
      <c r="E133" s="331"/>
      <c r="F133" s="233"/>
      <c r="G133" s="233"/>
      <c r="H133" s="328"/>
      <c r="I133" s="332">
        <f>C134*H39</f>
        <v>0.22131804441600003</v>
      </c>
      <c r="J133" s="329"/>
      <c r="K133" s="277"/>
      <c r="AO133" s="105"/>
      <c r="AP133" s="238"/>
    </row>
    <row r="134" ht="27">
      <c r="A134" s="105"/>
      <c r="B134" s="286" t="s">
        <v>113</v>
      </c>
      <c r="C134" s="249">
        <f>J74*C39</f>
        <v>0.92215851840000018</v>
      </c>
      <c r="D134" s="105"/>
      <c r="E134" s="256">
        <f>C134-C134/1.18</f>
        <v>0.14066824856949156</v>
      </c>
      <c r="F134" s="252">
        <v>0</v>
      </c>
      <c r="G134" s="252">
        <v>0</v>
      </c>
      <c r="H134" s="333">
        <f>I133*C23</f>
        <v>0.066395413324800007</v>
      </c>
      <c r="I134" s="333">
        <f>I133*C22</f>
        <v>0.028771345774080005</v>
      </c>
      <c r="J134" s="334">
        <f>I133-I134</f>
        <v>0.19254669864192003</v>
      </c>
      <c r="K134" s="289">
        <f>E134+I134</f>
        <v>0.16943959434357156</v>
      </c>
      <c r="AO134" s="238"/>
      <c r="AP134" s="238"/>
    </row>
    <row r="135">
      <c r="A135" s="105"/>
      <c r="B135" s="193"/>
      <c r="C135" s="238"/>
      <c r="D135" s="105"/>
      <c r="E135" s="238"/>
      <c r="F135" s="238"/>
      <c r="G135" s="238"/>
      <c r="H135" s="335"/>
      <c r="I135" s="335"/>
      <c r="J135" s="335"/>
      <c r="K135" s="268"/>
      <c r="AO135" s="238"/>
      <c r="AP135" s="238"/>
    </row>
    <row r="136">
      <c r="A136" s="105"/>
      <c r="B136" s="142" t="s">
        <v>121</v>
      </c>
      <c r="C136" s="238"/>
      <c r="D136" s="105"/>
      <c r="E136" s="138"/>
      <c r="F136" s="138"/>
      <c r="G136" s="45"/>
      <c r="H136" s="138"/>
      <c r="I136" s="138"/>
      <c r="J136" s="45"/>
      <c r="K136" s="138">
        <f>SUM(K68:K134)</f>
        <v>203.8396564985581</v>
      </c>
      <c r="L136" s="142"/>
      <c r="AO136" s="105"/>
      <c r="AP136" s="238"/>
    </row>
    <row r="137">
      <c r="A137" s="105"/>
      <c r="B137" s="105"/>
      <c r="C137" s="238"/>
      <c r="D137" s="105"/>
      <c r="E137" s="138"/>
      <c r="F137" s="138"/>
      <c r="G137" s="45"/>
      <c r="H137" s="138"/>
      <c r="I137" s="138"/>
      <c r="J137" s="45"/>
      <c r="K137" s="140"/>
      <c r="L137" s="142"/>
      <c r="AO137" s="105"/>
      <c r="AP137" s="238"/>
    </row>
    <row r="138" ht="16.5">
      <c r="A138" s="105"/>
      <c r="B138" s="41" t="s">
        <v>122</v>
      </c>
      <c r="C138" s="175"/>
      <c r="D138" s="142"/>
      <c r="E138" s="142"/>
      <c r="F138" s="142"/>
      <c r="G138" s="142"/>
      <c r="H138" s="142"/>
      <c r="I138" s="142"/>
      <c r="J138" s="142"/>
      <c r="L138" s="142"/>
      <c r="AO138" s="105"/>
      <c r="AP138" s="238"/>
    </row>
    <row r="139" ht="20.25" customHeight="1">
      <c r="A139" s="105"/>
      <c r="B139" s="293" t="s">
        <v>123</v>
      </c>
      <c r="C139" s="337"/>
      <c r="D139" s="337"/>
      <c r="E139" s="337"/>
      <c r="F139" s="337"/>
      <c r="G139" s="337"/>
      <c r="H139" s="337"/>
      <c r="I139" s="337"/>
      <c r="J139" s="337"/>
      <c r="K139" s="338">
        <f>K63</f>
        <v>377.10399999999998</v>
      </c>
      <c r="L139" s="105"/>
      <c r="P139" s="142"/>
      <c r="Q139" s="142"/>
      <c r="R139" s="105"/>
      <c r="S139" s="339"/>
      <c r="T139" s="339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238"/>
    </row>
    <row r="140" ht="15.75">
      <c r="A140" s="105"/>
      <c r="B140" s="340" t="s">
        <v>124</v>
      </c>
      <c r="C140" s="341"/>
      <c r="D140" s="341"/>
      <c r="E140" s="341"/>
      <c r="F140" s="341"/>
      <c r="G140" s="341"/>
      <c r="H140" s="341"/>
      <c r="I140" s="341"/>
      <c r="J140" s="341"/>
      <c r="K140" s="342">
        <f>AI63</f>
        <v>373.0213433410168</v>
      </c>
      <c r="L140" s="105"/>
      <c r="P140" s="142"/>
      <c r="Q140" s="142"/>
      <c r="R140" s="105"/>
      <c r="S140" s="339"/>
      <c r="T140" s="339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238"/>
    </row>
    <row r="141" ht="18.75">
      <c r="A141" s="105"/>
      <c r="B141" s="343" t="s">
        <v>125</v>
      </c>
      <c r="C141" s="45"/>
      <c r="D141" s="45"/>
      <c r="E141" s="268"/>
      <c r="F141" s="268"/>
      <c r="G141" s="344"/>
      <c r="H141" s="268"/>
      <c r="I141" s="268"/>
      <c r="J141" s="45"/>
      <c r="K141" s="345">
        <f>K139+K140</f>
        <v>750.12534334101679</v>
      </c>
      <c r="L141" s="105"/>
      <c r="P141" s="142"/>
      <c r="Q141" s="142"/>
      <c r="R141" s="105"/>
      <c r="S141" s="339"/>
      <c r="T141" s="339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238"/>
    </row>
    <row r="142" ht="16.5">
      <c r="A142" s="105"/>
      <c r="B142" s="41" t="s">
        <v>126</v>
      </c>
      <c r="C142" s="45"/>
      <c r="L142" s="105"/>
      <c r="P142" s="142"/>
      <c r="Q142" s="142"/>
      <c r="R142" s="105"/>
      <c r="S142" s="339"/>
      <c r="T142" s="339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238"/>
    </row>
    <row r="143" ht="16.5">
      <c r="A143" s="105"/>
      <c r="B143" s="346" t="s">
        <v>127</v>
      </c>
      <c r="C143" s="314"/>
      <c r="D143" s="314"/>
      <c r="E143" s="314"/>
      <c r="F143" s="314"/>
      <c r="G143" s="314"/>
      <c r="H143" s="314"/>
      <c r="I143" s="314"/>
      <c r="J143" s="314"/>
      <c r="K143" s="347">
        <f>K136+AS85</f>
        <v>208.5221578735333</v>
      </c>
      <c r="P143" s="142"/>
      <c r="Q143" s="142"/>
      <c r="R143" s="105"/>
      <c r="S143" s="339"/>
      <c r="T143" s="339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238"/>
    </row>
    <row r="144" ht="15.75">
      <c r="A144" s="105"/>
      <c r="N144" t="s">
        <v>128</v>
      </c>
      <c r="P144" s="142"/>
      <c r="Q144" s="142"/>
      <c r="R144" s="105"/>
      <c r="S144" s="339"/>
      <c r="T144" s="339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238"/>
    </row>
    <row r="145" ht="22.5" customHeight="1">
      <c r="A145" s="105"/>
      <c r="B145" s="348" t="s">
        <v>129</v>
      </c>
      <c r="C145" s="314"/>
      <c r="D145" s="314"/>
      <c r="E145" s="314"/>
      <c r="F145" s="314"/>
      <c r="G145" s="314"/>
      <c r="H145" s="314"/>
      <c r="I145" s="314"/>
      <c r="J145" s="314"/>
      <c r="K145" s="349">
        <f>K141+K143</f>
        <v>958.64750121455006</v>
      </c>
      <c r="P145" s="142"/>
      <c r="Q145" s="142"/>
      <c r="R145" s="105"/>
      <c r="S145" s="339"/>
      <c r="T145" s="339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238"/>
    </row>
    <row r="146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P146" s="142"/>
      <c r="Q146" s="142"/>
      <c r="R146" s="105"/>
      <c r="S146" s="339"/>
      <c r="T146" s="339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238"/>
    </row>
    <row r="147">
      <c r="P147" s="38"/>
      <c r="Q147" s="38"/>
      <c r="AP147" s="238"/>
    </row>
    <row r="148">
      <c r="P148" s="38"/>
      <c r="Q148" s="38"/>
      <c r="AP148" s="238"/>
    </row>
    <row r="149">
      <c r="P149" s="38"/>
      <c r="Q149" s="38"/>
      <c r="AP149" s="238"/>
    </row>
    <row r="150">
      <c r="P150" s="38"/>
      <c r="Q150" s="38"/>
      <c r="AP150" s="238"/>
    </row>
    <row r="151">
      <c r="P151" s="38"/>
      <c r="Q151" s="38"/>
      <c r="AP151" s="238"/>
    </row>
    <row r="152">
      <c r="P152" s="38"/>
      <c r="Q152" s="38"/>
      <c r="AP152" s="238"/>
    </row>
    <row r="153">
      <c r="P153" s="38"/>
      <c r="Q153" s="38"/>
      <c r="AP153" s="238"/>
    </row>
    <row r="154">
      <c r="P154" s="38"/>
      <c r="Q154" s="38"/>
      <c r="AP154" s="238"/>
    </row>
    <row r="155">
      <c r="P155" s="38"/>
      <c r="Q155" s="38"/>
      <c r="AP155" s="238"/>
    </row>
    <row r="156">
      <c r="P156" s="38"/>
      <c r="Q156" s="38"/>
      <c r="AP156" s="238"/>
    </row>
    <row r="157">
      <c r="P157" s="38"/>
      <c r="Q157" s="38"/>
      <c r="AP157" s="238"/>
    </row>
    <row r="158">
      <c r="P158" s="38"/>
      <c r="Q158" s="38"/>
      <c r="AP158" s="238"/>
    </row>
    <row r="159">
      <c r="P159" s="38"/>
      <c r="Q159" s="38"/>
      <c r="AP159" s="238"/>
    </row>
    <row r="160">
      <c r="P160" s="38"/>
      <c r="Q160" s="38"/>
      <c r="AP160" s="238"/>
    </row>
    <row r="161">
      <c r="P161" s="38"/>
      <c r="Q161" s="38"/>
      <c r="AP161" s="238"/>
    </row>
    <row r="162">
      <c r="P162" s="38"/>
      <c r="Q162" s="38"/>
      <c r="AP162" s="238"/>
    </row>
    <row r="163">
      <c r="P163" s="38"/>
      <c r="Q163" s="38"/>
      <c r="AP163" s="238"/>
    </row>
    <row r="164">
      <c r="P164" s="38"/>
      <c r="Q164" s="38"/>
    </row>
  </sheetData>
  <mergeCells count="79">
    <mergeCell ref="B2:H2"/>
    <mergeCell ref="B5:F5"/>
    <mergeCell ref="B6:F6"/>
    <mergeCell ref="B7:F7"/>
    <mergeCell ref="B8:F8"/>
    <mergeCell ref="B9:F9"/>
    <mergeCell ref="B12:B13"/>
    <mergeCell ref="C12:C13"/>
    <mergeCell ref="D12:K13"/>
    <mergeCell ref="L12:O13"/>
    <mergeCell ref="B14:B18"/>
    <mergeCell ref="C14:C18"/>
    <mergeCell ref="D14:K14"/>
    <mergeCell ref="L14:O14"/>
    <mergeCell ref="D15:E15"/>
    <mergeCell ref="H15:J15"/>
    <mergeCell ref="M15:N15"/>
    <mergeCell ref="D16:E16"/>
    <mergeCell ref="F16:F18"/>
    <mergeCell ref="G16:G18"/>
    <mergeCell ref="H16:J16"/>
    <mergeCell ref="K16:K18"/>
    <mergeCell ref="L16:L18"/>
    <mergeCell ref="M16:N18"/>
    <mergeCell ref="O16:O18"/>
    <mergeCell ref="D17:D18"/>
    <mergeCell ref="E17:E18"/>
    <mergeCell ref="H17:H18"/>
    <mergeCell ref="I17:J18"/>
    <mergeCell ref="D36:D39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8:E60"/>
    <mergeCell ref="F58:F60"/>
    <mergeCell ref="G58:H60"/>
    <mergeCell ref="I58:J58"/>
    <mergeCell ref="K58:K60"/>
    <mergeCell ref="N58:AG58"/>
    <mergeCell ref="I59:J59"/>
    <mergeCell ref="N59:R59"/>
    <mergeCell ref="U59:Y59"/>
    <mergeCell ref="AC59:AG59"/>
    <mergeCell ref="AJ59:AN59"/>
    <mergeCell ref="O60:P60"/>
    <mergeCell ref="V60:W60"/>
    <mergeCell ref="AD60:AE60"/>
    <mergeCell ref="Q61:R61"/>
    <mergeCell ref="X61:Y61"/>
    <mergeCell ref="AF61:AG61"/>
    <mergeCell ref="G63:H63"/>
    <mergeCell ref="O63:P63"/>
    <mergeCell ref="V63:W63"/>
    <mergeCell ref="AD63:AE63"/>
    <mergeCell ref="AS67:AU67"/>
    <mergeCell ref="BB67:BC67"/>
    <mergeCell ref="G68:H68"/>
    <mergeCell ref="R68:S68"/>
    <mergeCell ref="AC68:AD68"/>
    <mergeCell ref="G70:H70"/>
    <mergeCell ref="R70:S70"/>
    <mergeCell ref="AC70:AD70"/>
    <mergeCell ref="AN70:AO70"/>
    <mergeCell ref="G72:H72"/>
    <mergeCell ref="R72:S72"/>
    <mergeCell ref="AC72:AD72"/>
    <mergeCell ref="AN72:AO72"/>
    <mergeCell ref="G74:H74"/>
    <mergeCell ref="R74:S74"/>
    <mergeCell ref="AC74:AD74"/>
    <mergeCell ref="AN74:AO74"/>
    <mergeCell ref="AS85:AU85"/>
    <mergeCell ref="BB85:BC85"/>
  </mergeCells>
  <printOptions headings="0" gridLines="0"/>
  <pageMargins left="0.69999999999999996" right="0.69999999999999996" top="0.75" bottom="0.75" header="0.29999999999999999" footer="0.29999999999999999"/>
  <pageSetup paperSize="9" scale="22" fitToWidth="1" fitToHeight="0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8" zoomScale="100" workbookViewId="0">
      <selection activeCell="H22" activeCellId="0" sqref="H22"/>
    </sheetView>
  </sheetViews>
  <sheetFormatPr defaultRowHeight="15"/>
  <cols>
    <col customWidth="1" min="1" max="1" width="5.7109375"/>
    <col customWidth="1" min="2" max="2" width="26.42578125"/>
    <col customWidth="1" min="3" max="3" width="15.28515625"/>
    <col customWidth="1" min="4" max="4" width="14.28515625"/>
    <col customWidth="1" min="5" max="5" width="29.5703125"/>
    <col customWidth="1" min="6" max="7" width="18.140625"/>
    <col customWidth="1" min="8" max="8" width="16.140625"/>
    <col customWidth="1" min="9" max="9" width="13.140625"/>
    <col customWidth="1" min="10" max="10" width="20.5703125"/>
    <col customWidth="1" min="11" max="11" width="12"/>
    <col customWidth="1" min="12" max="12" style="37" width="11.7109375"/>
    <col customWidth="1" min="13" max="13" style="38" width="15.140625"/>
    <col customWidth="1" min="14" max="14" style="38" width="12.28515625"/>
    <col customWidth="1" min="15" max="15" style="38" width="12"/>
    <col customWidth="1" min="16" max="16" style="37" width="12.42578125"/>
    <col customWidth="1" min="17" max="17" style="37" width="10"/>
    <col customWidth="1" min="18" max="18" width="11.7109375"/>
    <col customWidth="1" min="19" max="19" style="37" width="6.85546875"/>
    <col customWidth="1" min="20" max="20" style="37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7.42578125"/>
    <col customWidth="1" min="40" max="40" width="11.7109375"/>
    <col customWidth="1" min="41" max="41" width="7.85546875"/>
    <col customWidth="1" min="42" max="42" width="12.28515625"/>
    <col customWidth="1" min="48" max="48" width="5.42578125"/>
    <col customWidth="1" min="56" max="56" width="17.28515625"/>
  </cols>
  <sheetData>
    <row r="1" ht="19.5">
      <c r="B1" s="40" t="s">
        <v>130</v>
      </c>
      <c r="C1" s="40"/>
      <c r="D1" s="40"/>
      <c r="E1" s="40"/>
      <c r="F1" s="40"/>
      <c r="G1" s="40"/>
      <c r="H1" s="40"/>
    </row>
    <row r="3" ht="16.5">
      <c r="B3" s="41" t="s">
        <v>20</v>
      </c>
    </row>
    <row r="4" ht="27.75" customHeight="1">
      <c r="B4" s="350" t="s">
        <v>21</v>
      </c>
      <c r="C4" s="351"/>
      <c r="D4" s="351"/>
      <c r="E4" s="351"/>
      <c r="F4" s="352"/>
      <c r="G4" s="45"/>
      <c r="H4" s="45"/>
      <c r="I4" s="45"/>
      <c r="J4" s="45"/>
      <c r="K4" s="45"/>
      <c r="L4" s="46"/>
      <c r="M4" s="45"/>
      <c r="N4" s="45"/>
      <c r="O4" s="45"/>
      <c r="P4" s="45"/>
      <c r="Q4" s="45"/>
      <c r="R4" s="45"/>
      <c r="S4" s="46"/>
      <c r="T4" s="46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ht="30.75" customHeight="1">
      <c r="B5" s="353" t="s">
        <v>131</v>
      </c>
      <c r="C5" s="132"/>
      <c r="D5" s="132"/>
      <c r="E5" s="132"/>
      <c r="F5" s="354"/>
      <c r="G5" s="45"/>
      <c r="H5" s="45"/>
      <c r="I5" s="45"/>
      <c r="J5" s="45"/>
      <c r="K5" s="45"/>
      <c r="L5" s="46"/>
      <c r="M5" s="45"/>
      <c r="N5" s="45"/>
      <c r="O5" s="45"/>
      <c r="P5" s="45"/>
      <c r="Q5" s="45"/>
      <c r="R5" s="45"/>
      <c r="S5" s="46"/>
      <c r="T5" s="46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ht="22.5" customHeight="1">
      <c r="B6" s="353" t="s">
        <v>23</v>
      </c>
      <c r="C6" s="132"/>
      <c r="D6" s="132"/>
      <c r="E6" s="132"/>
      <c r="F6" s="354"/>
      <c r="G6" s="45"/>
      <c r="H6" s="45"/>
      <c r="I6" s="45"/>
      <c r="J6" s="45"/>
      <c r="K6" s="45"/>
      <c r="L6" s="46"/>
      <c r="M6" s="45"/>
      <c r="N6" s="45"/>
      <c r="O6" s="45"/>
      <c r="P6" s="45"/>
      <c r="Q6" s="45"/>
      <c r="R6" s="45"/>
      <c r="S6" s="46"/>
      <c r="T6" s="46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ht="21.75" customHeight="1">
      <c r="B7" s="353" t="s">
        <v>24</v>
      </c>
      <c r="C7" s="132"/>
      <c r="D7" s="132"/>
      <c r="E7" s="132"/>
      <c r="F7" s="354"/>
      <c r="G7" s="45"/>
      <c r="H7" s="45"/>
      <c r="I7" s="45"/>
      <c r="J7" s="45"/>
      <c r="K7" s="45"/>
      <c r="L7" s="46"/>
      <c r="M7" s="45"/>
      <c r="N7" s="45"/>
      <c r="O7" s="45"/>
      <c r="P7" s="45"/>
      <c r="Q7" s="45"/>
      <c r="R7" s="45"/>
      <c r="S7" s="46"/>
      <c r="T7" s="46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ht="24.75" customHeight="1">
      <c r="B8" s="355" t="s">
        <v>25</v>
      </c>
      <c r="C8" s="356"/>
      <c r="D8" s="356"/>
      <c r="E8" s="356"/>
      <c r="F8" s="357"/>
      <c r="G8" s="50"/>
      <c r="H8" s="50"/>
      <c r="I8" s="50"/>
      <c r="J8" s="45"/>
      <c r="K8" s="45"/>
      <c r="L8" s="46"/>
      <c r="M8" s="45"/>
      <c r="N8" s="45"/>
      <c r="O8" s="45"/>
      <c r="P8" s="45"/>
      <c r="Q8" s="45"/>
      <c r="R8" s="45"/>
      <c r="S8" s="46"/>
      <c r="T8" s="46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>
      <c r="B9" s="45"/>
      <c r="C9" s="45"/>
      <c r="D9" s="45"/>
      <c r="E9" s="45"/>
      <c r="F9" s="45"/>
      <c r="G9" s="45"/>
      <c r="H9" s="45"/>
      <c r="I9" s="45"/>
      <c r="J9" s="45"/>
      <c r="K9" s="45"/>
      <c r="L9" s="46"/>
      <c r="M9" s="45"/>
      <c r="N9" s="45"/>
      <c r="O9" s="45"/>
      <c r="P9" s="45"/>
      <c r="Q9" s="45"/>
      <c r="R9" s="45"/>
      <c r="S9" s="46"/>
      <c r="T9" s="46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ht="16.5">
      <c r="B10" s="41" t="s">
        <v>132</v>
      </c>
      <c r="C10" s="45"/>
      <c r="D10" s="45"/>
      <c r="E10" s="45"/>
      <c r="F10" s="45"/>
      <c r="G10" s="45"/>
      <c r="H10" s="45"/>
      <c r="I10" s="45"/>
      <c r="J10" s="45"/>
      <c r="K10" s="45"/>
      <c r="L10" s="46"/>
      <c r="M10" s="45"/>
      <c r="N10" s="45"/>
      <c r="O10" s="45"/>
      <c r="P10" s="45"/>
      <c r="Q10" s="45"/>
      <c r="R10" s="45"/>
      <c r="S10" s="46"/>
      <c r="T10" s="46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>
      <c r="B11" s="69" t="s">
        <v>27</v>
      </c>
      <c r="C11" s="69" t="s">
        <v>28</v>
      </c>
      <c r="D11" s="70" t="s">
        <v>29</v>
      </c>
      <c r="E11" s="358"/>
      <c r="F11" s="358"/>
      <c r="G11" s="358"/>
      <c r="H11" s="358"/>
      <c r="I11" s="358"/>
      <c r="J11" s="358"/>
      <c r="K11" s="71"/>
      <c r="L11" s="70" t="s">
        <v>30</v>
      </c>
      <c r="M11" s="358"/>
      <c r="N11" s="358"/>
      <c r="O11" s="71"/>
      <c r="P11" s="45"/>
      <c r="Q11" s="45"/>
      <c r="R11" s="45"/>
      <c r="S11" s="46"/>
      <c r="T11" s="46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ht="15.75">
      <c r="B12" s="76"/>
      <c r="C12" s="76"/>
      <c r="D12" s="77"/>
      <c r="E12" s="359"/>
      <c r="F12" s="359"/>
      <c r="G12" s="359"/>
      <c r="H12" s="359"/>
      <c r="I12" s="359"/>
      <c r="J12" s="359"/>
      <c r="K12" s="78"/>
      <c r="L12" s="77"/>
      <c r="M12" s="359"/>
      <c r="N12" s="359"/>
      <c r="O12" s="78"/>
      <c r="P12" s="45"/>
      <c r="Q12" s="45"/>
      <c r="R12" s="45"/>
      <c r="S12" s="46"/>
      <c r="T12" s="46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ht="15.75">
      <c r="B13" s="51" t="s">
        <v>31</v>
      </c>
      <c r="C13" s="59">
        <v>1</v>
      </c>
      <c r="D13" s="60" t="s">
        <v>133</v>
      </c>
      <c r="E13" s="61"/>
      <c r="F13" s="61"/>
      <c r="G13" s="61"/>
      <c r="H13" s="61"/>
      <c r="I13" s="61"/>
      <c r="J13" s="61"/>
      <c r="K13" s="62"/>
      <c r="L13" s="60" t="s">
        <v>134</v>
      </c>
      <c r="M13" s="61"/>
      <c r="N13" s="61"/>
      <c r="O13" s="62"/>
      <c r="P13" s="45"/>
      <c r="Q13" s="45"/>
      <c r="R13" s="45"/>
      <c r="S13" s="46"/>
      <c r="T13" s="46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ht="30.75">
      <c r="B14" s="63"/>
      <c r="C14" s="64"/>
      <c r="D14" s="60" t="s">
        <v>34</v>
      </c>
      <c r="E14" s="62"/>
      <c r="F14" s="58" t="s">
        <v>35</v>
      </c>
      <c r="G14" s="58" t="s">
        <v>135</v>
      </c>
      <c r="H14" s="60" t="s">
        <v>37</v>
      </c>
      <c r="I14" s="61"/>
      <c r="J14" s="62"/>
      <c r="K14" s="58" t="s">
        <v>38</v>
      </c>
      <c r="L14" s="360" t="s">
        <v>39</v>
      </c>
      <c r="M14" s="360" t="s">
        <v>136</v>
      </c>
      <c r="N14" s="360" t="s">
        <v>137</v>
      </c>
      <c r="O14" s="360" t="s">
        <v>41</v>
      </c>
      <c r="P14" s="45"/>
      <c r="Q14" s="45"/>
      <c r="R14" s="45"/>
      <c r="S14" s="46"/>
      <c r="T14" s="46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ht="15.75">
      <c r="B15" s="63"/>
      <c r="C15" s="64"/>
      <c r="D15" s="60" t="s">
        <v>138</v>
      </c>
      <c r="E15" s="62"/>
      <c r="F15" s="65">
        <v>0.13619999999999999</v>
      </c>
      <c r="G15" s="65">
        <v>0.063</v>
      </c>
      <c r="H15" s="60" t="s">
        <v>139</v>
      </c>
      <c r="I15" s="61"/>
      <c r="J15" s="62"/>
      <c r="K15" s="65">
        <v>0.28139999999999998</v>
      </c>
      <c r="L15" s="59">
        <v>0.34999999999999998</v>
      </c>
      <c r="M15" s="59">
        <v>0.29999999999999999</v>
      </c>
      <c r="N15" s="59">
        <v>0.25</v>
      </c>
      <c r="O15" s="59">
        <v>0.10000000000000001</v>
      </c>
      <c r="P15" s="45"/>
      <c r="Q15" s="45"/>
      <c r="R15" s="45"/>
      <c r="S15" s="46"/>
      <c r="T15" s="46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ht="30.75" customHeight="1">
      <c r="B16" s="63"/>
      <c r="C16" s="64"/>
      <c r="D16" s="51" t="s">
        <v>44</v>
      </c>
      <c r="E16" s="51" t="s">
        <v>45</v>
      </c>
      <c r="F16" s="68"/>
      <c r="G16" s="63"/>
      <c r="H16" s="69" t="s">
        <v>46</v>
      </c>
      <c r="I16" s="70" t="s">
        <v>47</v>
      </c>
      <c r="J16" s="71"/>
      <c r="K16" s="68"/>
      <c r="L16" s="64"/>
      <c r="M16" s="64"/>
      <c r="N16" s="64"/>
      <c r="O16" s="64"/>
      <c r="P16" s="45"/>
      <c r="Q16" s="45"/>
      <c r="R16" s="45"/>
      <c r="S16" s="46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7" ht="15.75">
      <c r="B17" s="55"/>
      <c r="C17" s="74"/>
      <c r="D17" s="55"/>
      <c r="E17" s="55"/>
      <c r="F17" s="75"/>
      <c r="G17" s="55"/>
      <c r="H17" s="76"/>
      <c r="I17" s="77"/>
      <c r="J17" s="78"/>
      <c r="K17" s="75"/>
      <c r="L17" s="74"/>
      <c r="M17" s="74"/>
      <c r="N17" s="74"/>
      <c r="O17" s="74"/>
      <c r="P17" s="45"/>
      <c r="Q17" s="45"/>
      <c r="R17" s="45"/>
      <c r="S17" s="46"/>
      <c r="T17" s="46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45"/>
      <c r="N18" s="45"/>
      <c r="O18" s="45"/>
      <c r="P18" s="45"/>
      <c r="Q18" s="45"/>
      <c r="R18" s="45"/>
      <c r="S18" s="46"/>
      <c r="T18" s="46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 ht="15.75">
      <c r="B19" s="361" t="s">
        <v>48</v>
      </c>
      <c r="C19" s="361"/>
      <c r="D19" s="361"/>
      <c r="E19" s="361"/>
      <c r="F19" s="361"/>
      <c r="G19" s="45"/>
      <c r="H19" s="45"/>
      <c r="I19" s="45"/>
      <c r="J19" s="45"/>
      <c r="K19" s="45"/>
      <c r="L19" s="46"/>
      <c r="M19" s="45"/>
      <c r="N19" s="45"/>
      <c r="O19" s="45"/>
      <c r="P19" s="45"/>
      <c r="Q19" s="45"/>
      <c r="R19" s="45"/>
      <c r="S19" s="46"/>
      <c r="T19" s="46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>
      <c r="B20" s="362" t="s">
        <v>49</v>
      </c>
      <c r="C20" s="363">
        <v>0.13</v>
      </c>
      <c r="D20" s="364" t="s">
        <v>50</v>
      </c>
      <c r="E20" s="365"/>
      <c r="G20" s="45"/>
      <c r="H20" s="45"/>
      <c r="I20" s="45"/>
      <c r="J20" s="45"/>
      <c r="K20" s="45"/>
      <c r="L20" s="46"/>
      <c r="M20" s="45"/>
      <c r="N20" s="45"/>
      <c r="O20" s="45"/>
      <c r="P20" s="45"/>
      <c r="Q20" s="45"/>
      <c r="R20" s="45"/>
      <c r="S20" s="46"/>
      <c r="T20" s="46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 ht="42" customHeight="1">
      <c r="B21" s="366" t="s">
        <v>51</v>
      </c>
      <c r="C21" s="367">
        <v>0.29999999999999999</v>
      </c>
      <c r="D21" s="86" t="s">
        <v>50</v>
      </c>
      <c r="E21" s="368" t="s">
        <v>52</v>
      </c>
      <c r="G21" s="45"/>
      <c r="H21" s="45"/>
      <c r="I21" s="45"/>
      <c r="J21" s="45"/>
      <c r="K21" s="45"/>
      <c r="L21" s="46"/>
      <c r="M21" s="45"/>
      <c r="N21" s="45"/>
      <c r="O21" s="45"/>
      <c r="P21" s="45"/>
      <c r="Q21" s="45"/>
      <c r="R21" s="45"/>
      <c r="S21" s="46"/>
      <c r="T21" s="46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>
      <c r="B22" s="366" t="s">
        <v>53</v>
      </c>
      <c r="C22" s="367">
        <v>0.20000000000000001</v>
      </c>
      <c r="D22" s="86"/>
      <c r="E22" s="369"/>
      <c r="G22" s="45"/>
      <c r="H22" s="45"/>
      <c r="I22" s="45"/>
      <c r="J22" s="45"/>
      <c r="K22" s="45"/>
      <c r="L22" s="46"/>
      <c r="M22" s="45"/>
      <c r="N22" s="45"/>
      <c r="O22" s="45"/>
      <c r="P22" s="45"/>
      <c r="Q22" s="45"/>
      <c r="R22" s="45"/>
      <c r="S22" s="46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ht="15.75">
      <c r="B23" s="370" t="s">
        <v>54</v>
      </c>
      <c r="C23" s="371">
        <v>0.20000000000000001</v>
      </c>
      <c r="D23" s="372"/>
      <c r="E23" s="373"/>
      <c r="G23" s="45"/>
      <c r="H23" s="45"/>
      <c r="I23" s="45"/>
      <c r="J23" s="45"/>
      <c r="K23" s="45"/>
      <c r="L23" s="46"/>
      <c r="M23" s="45"/>
      <c r="N23" s="45"/>
      <c r="O23" s="45"/>
      <c r="P23" s="45"/>
      <c r="Q23" s="45"/>
      <c r="R23" s="45"/>
      <c r="S23" s="46"/>
      <c r="T23" s="46"/>
      <c r="U23" s="45"/>
      <c r="V23" s="45"/>
      <c r="W23" s="45"/>
      <c r="X23" s="45"/>
      <c r="Y23" s="45"/>
      <c r="Z23" s="45"/>
      <c r="AA23" s="45"/>
      <c r="AB23" s="45"/>
      <c r="AC23" s="45"/>
      <c r="AD23" s="45"/>
    </row>
    <row r="24">
      <c r="B24" s="45"/>
      <c r="C24" s="50"/>
      <c r="D24" s="45"/>
      <c r="E24" s="45"/>
      <c r="F24" s="45"/>
      <c r="G24" s="45"/>
      <c r="H24" s="45"/>
      <c r="I24" s="45"/>
      <c r="J24" s="45"/>
      <c r="K24" s="45"/>
      <c r="L24" s="46"/>
      <c r="M24" s="45"/>
      <c r="N24" s="45"/>
      <c r="O24" s="45"/>
      <c r="P24" s="45"/>
      <c r="Q24" s="45"/>
      <c r="R24" s="45"/>
      <c r="S24" s="46"/>
      <c r="T24" s="46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5" ht="15.75">
      <c r="B25" s="374" t="s">
        <v>55</v>
      </c>
      <c r="C25" s="374"/>
      <c r="D25" s="374"/>
      <c r="E25" s="374"/>
      <c r="F25" s="45"/>
      <c r="G25" s="45"/>
      <c r="H25" s="45"/>
      <c r="I25" s="45"/>
      <c r="J25" s="45"/>
      <c r="K25" s="45"/>
      <c r="L25" s="46"/>
      <c r="M25" s="45"/>
      <c r="N25" s="45"/>
      <c r="O25" s="45"/>
      <c r="P25" s="45"/>
      <c r="Q25" s="45"/>
      <c r="R25" s="45"/>
      <c r="S25" s="46"/>
      <c r="T25" s="46"/>
      <c r="U25" s="45"/>
      <c r="V25" s="45"/>
      <c r="W25" s="45"/>
      <c r="X25" s="45"/>
      <c r="Y25" s="45"/>
      <c r="Z25" s="45"/>
      <c r="AA25" s="45"/>
      <c r="AB25" s="45"/>
      <c r="AC25" s="45"/>
      <c r="AD25" s="45"/>
    </row>
    <row r="26" ht="15.75">
      <c r="B26" s="375" t="s">
        <v>56</v>
      </c>
      <c r="C26" s="376">
        <v>0.20999999999999999</v>
      </c>
      <c r="D26" s="377"/>
      <c r="E26" s="378" t="s">
        <v>57</v>
      </c>
      <c r="F26" s="45"/>
      <c r="G26" s="45"/>
      <c r="H26" s="45"/>
      <c r="I26" s="45"/>
      <c r="J26" s="45"/>
      <c r="K26" s="45"/>
      <c r="L26" s="46"/>
      <c r="M26" s="45"/>
      <c r="N26" s="45"/>
      <c r="O26" s="45"/>
      <c r="P26" s="45"/>
      <c r="Q26" s="45"/>
      <c r="R26" s="45"/>
      <c r="S26" s="46"/>
      <c r="T26" s="46"/>
      <c r="U26" s="45"/>
      <c r="V26" s="45"/>
      <c r="W26" s="45"/>
      <c r="X26" s="45"/>
      <c r="Y26" s="45"/>
      <c r="Z26" s="45"/>
      <c r="AA26" s="45"/>
      <c r="AB26" s="45"/>
      <c r="AC26" s="45"/>
      <c r="AD26" s="45"/>
    </row>
    <row r="27" ht="15.75">
      <c r="B27" s="45"/>
      <c r="C27" s="50"/>
      <c r="D27" s="45"/>
      <c r="E27" s="45"/>
      <c r="F27" s="45"/>
      <c r="G27" s="45"/>
      <c r="H27" s="45"/>
      <c r="I27" s="45"/>
      <c r="J27" s="45"/>
      <c r="K27" s="45"/>
      <c r="L27" s="46"/>
      <c r="M27" s="45"/>
      <c r="N27" s="45"/>
      <c r="O27" s="45"/>
      <c r="P27" s="45"/>
      <c r="Q27" s="45"/>
      <c r="R27" s="45"/>
      <c r="S27" s="46"/>
      <c r="T27" s="46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>
      <c r="B28" s="379" t="s">
        <v>39</v>
      </c>
      <c r="C28" s="380">
        <v>0.20000000000000001</v>
      </c>
      <c r="D28" s="82"/>
      <c r="E28" s="83" t="s">
        <v>58</v>
      </c>
      <c r="F28" s="45"/>
      <c r="G28" s="45"/>
      <c r="H28" s="45"/>
      <c r="I28" s="45"/>
      <c r="J28" s="45"/>
      <c r="K28" s="45"/>
      <c r="L28" s="46"/>
      <c r="M28" s="45"/>
      <c r="N28" s="45"/>
      <c r="O28" s="45"/>
      <c r="P28" s="45"/>
      <c r="Q28" s="45"/>
      <c r="R28" s="45"/>
      <c r="S28" s="46"/>
      <c r="T28" s="46"/>
      <c r="U28" s="45"/>
      <c r="V28" s="45"/>
      <c r="W28" s="45"/>
      <c r="X28" s="45"/>
      <c r="Y28" s="45"/>
      <c r="Z28" s="45"/>
      <c r="AA28" s="45"/>
      <c r="AB28" s="45"/>
      <c r="AC28" s="45"/>
      <c r="AD28" s="45"/>
    </row>
    <row r="29">
      <c r="B29" s="98" t="s">
        <v>136</v>
      </c>
      <c r="C29" s="381">
        <v>0.20000000000000001</v>
      </c>
      <c r="D29" s="99"/>
      <c r="E29" s="100" t="s">
        <v>58</v>
      </c>
      <c r="F29" s="45"/>
      <c r="G29" s="45"/>
      <c r="H29" s="45"/>
      <c r="I29" s="45"/>
      <c r="J29" s="45"/>
      <c r="K29" s="45"/>
      <c r="L29" s="46"/>
      <c r="M29" s="45"/>
      <c r="N29" s="45"/>
      <c r="O29" s="45"/>
      <c r="P29" s="45"/>
      <c r="Q29" s="45"/>
      <c r="R29" s="45"/>
      <c r="S29" s="46"/>
      <c r="T29" s="46"/>
      <c r="U29" s="45"/>
      <c r="V29" s="45"/>
      <c r="W29" s="45"/>
      <c r="X29" s="45"/>
      <c r="Y29" s="45"/>
      <c r="Z29" s="45"/>
      <c r="AA29" s="45"/>
      <c r="AB29" s="45"/>
      <c r="AC29" s="45"/>
      <c r="AD29" s="45"/>
    </row>
    <row r="30">
      <c r="B30" s="98" t="s">
        <v>107</v>
      </c>
      <c r="C30" s="381">
        <v>0.5</v>
      </c>
      <c r="D30" s="99"/>
      <c r="E30" s="100" t="s">
        <v>58</v>
      </c>
      <c r="F30" s="45"/>
      <c r="G30" s="45"/>
      <c r="H30" s="45"/>
      <c r="I30" s="45"/>
      <c r="J30" s="45"/>
      <c r="K30" s="45"/>
      <c r="L30" s="46"/>
      <c r="M30" s="45"/>
      <c r="N30" s="45"/>
      <c r="O30" s="45"/>
      <c r="P30" s="45"/>
      <c r="Q30" s="45"/>
      <c r="R30" s="45"/>
      <c r="S30" s="46"/>
      <c r="T30" s="46"/>
      <c r="U30" s="45"/>
      <c r="V30" s="45"/>
      <c r="W30" s="45"/>
      <c r="X30" s="45"/>
      <c r="Y30" s="45"/>
      <c r="Z30" s="45"/>
      <c r="AA30" s="45"/>
      <c r="AB30" s="45"/>
      <c r="AC30" s="45"/>
      <c r="AD30" s="45"/>
    </row>
    <row r="31" ht="15.75">
      <c r="B31" s="101" t="s">
        <v>41</v>
      </c>
      <c r="C31" s="382">
        <v>0.10000000000000001</v>
      </c>
      <c r="D31" s="102"/>
      <c r="E31" s="103" t="s">
        <v>58</v>
      </c>
      <c r="F31" s="45"/>
      <c r="G31" s="45"/>
      <c r="H31" s="45"/>
      <c r="I31" s="45"/>
      <c r="J31" s="45"/>
      <c r="K31" s="45"/>
      <c r="L31" s="46"/>
      <c r="M31" s="45"/>
      <c r="N31" s="45"/>
      <c r="O31" s="45"/>
      <c r="P31" s="45"/>
      <c r="Q31" s="45"/>
      <c r="R31" s="45"/>
      <c r="S31" s="46"/>
      <c r="T31" s="46"/>
      <c r="U31" s="45"/>
      <c r="V31" s="45"/>
      <c r="W31" s="45"/>
      <c r="X31" s="45"/>
      <c r="Y31" s="45"/>
      <c r="Z31" s="45"/>
      <c r="AA31" s="45"/>
      <c r="AB31" s="45"/>
      <c r="AC31" s="45"/>
      <c r="AD31" s="45"/>
    </row>
    <row r="32" hidden="1">
      <c r="B32" s="104" t="s">
        <v>140</v>
      </c>
      <c r="C32" s="105">
        <f>C28+C29+C30+C31</f>
        <v>1</v>
      </c>
    </row>
    <row r="33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6"/>
      <c r="M33" s="45"/>
      <c r="N33" s="45"/>
      <c r="O33" s="45"/>
      <c r="P33" s="45"/>
      <c r="Q33" s="45"/>
      <c r="R33" s="45"/>
      <c r="S33" s="46"/>
      <c r="T33" s="46"/>
      <c r="U33" s="45"/>
      <c r="V33" s="45"/>
      <c r="W33" s="45"/>
      <c r="X33" s="45"/>
      <c r="Y33" s="45"/>
      <c r="Z33" s="45"/>
      <c r="AA33" s="45"/>
      <c r="AB33" s="45"/>
      <c r="AC33" s="45"/>
      <c r="AD33" s="45"/>
    </row>
    <row r="34" ht="31.5" customHeight="1">
      <c r="B34" s="383"/>
      <c r="C34" s="383"/>
      <c r="D34" s="383"/>
      <c r="E34" s="383"/>
      <c r="F34" s="384" t="s">
        <v>60</v>
      </c>
      <c r="G34" s="384"/>
      <c r="I34" s="46"/>
      <c r="J34" s="45"/>
      <c r="K34" s="45"/>
      <c r="O34" s="45"/>
      <c r="P34" s="45"/>
      <c r="Q34" s="45"/>
      <c r="R34" s="45"/>
      <c r="S34" s="46"/>
      <c r="T34" s="46"/>
      <c r="U34" s="45"/>
      <c r="V34" s="45"/>
      <c r="W34" s="45"/>
      <c r="X34" s="45"/>
      <c r="Y34" s="45"/>
      <c r="Z34" s="45"/>
      <c r="AA34" s="45"/>
      <c r="AB34" s="45"/>
      <c r="AC34" s="45"/>
      <c r="AD34" s="45"/>
    </row>
    <row r="35">
      <c r="B35" s="385" t="s">
        <v>61</v>
      </c>
      <c r="C35" s="386">
        <v>0.59999999999999998</v>
      </c>
      <c r="D35" s="387" t="s">
        <v>62</v>
      </c>
      <c r="F35" s="388" t="s">
        <v>61</v>
      </c>
      <c r="G35" s="389">
        <v>0.25</v>
      </c>
      <c r="I35" s="46"/>
      <c r="J35" s="45"/>
      <c r="K35" s="45"/>
      <c r="O35" s="45"/>
      <c r="P35" s="45"/>
      <c r="Q35" s="45"/>
      <c r="R35" s="45"/>
      <c r="S35" s="46"/>
      <c r="T35" s="46"/>
      <c r="U35" s="45"/>
      <c r="V35" s="45"/>
      <c r="W35" s="45"/>
      <c r="X35" s="45"/>
      <c r="Y35" s="45"/>
      <c r="Z35" s="45"/>
      <c r="AA35" s="45"/>
      <c r="AB35" s="45"/>
      <c r="AC35" s="45"/>
      <c r="AD35" s="45"/>
    </row>
    <row r="36">
      <c r="B36" s="390" t="s">
        <v>63</v>
      </c>
      <c r="C36" s="391">
        <v>0.11</v>
      </c>
      <c r="D36" s="392"/>
      <c r="F36" s="388" t="s">
        <v>63</v>
      </c>
      <c r="G36" s="393">
        <v>0.17999999999999999</v>
      </c>
      <c r="I36" s="46"/>
      <c r="J36" s="45"/>
      <c r="K36" s="45"/>
      <c r="O36" s="45"/>
      <c r="P36" s="45"/>
      <c r="Q36" s="45"/>
      <c r="R36" s="45"/>
      <c r="S36" s="46"/>
      <c r="T36" s="46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>
      <c r="B37" s="390" t="s">
        <v>64</v>
      </c>
      <c r="C37" s="391">
        <v>0.22</v>
      </c>
      <c r="D37" s="392"/>
      <c r="F37" s="388" t="s">
        <v>64</v>
      </c>
      <c r="G37" s="393">
        <v>0.25</v>
      </c>
      <c r="I37" s="46"/>
      <c r="J37" s="45"/>
      <c r="K37" s="45"/>
      <c r="O37" s="45"/>
      <c r="P37" s="45"/>
      <c r="Q37" s="45"/>
      <c r="R37" s="45"/>
      <c r="S37" s="46"/>
      <c r="T37" s="46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ht="30.75">
      <c r="B38" s="394" t="s">
        <v>141</v>
      </c>
      <c r="C38" s="395">
        <v>0.070000000000000007</v>
      </c>
      <c r="D38" s="396"/>
      <c r="F38" s="397" t="s">
        <v>141</v>
      </c>
      <c r="G38" s="393">
        <v>0.23999999999999999</v>
      </c>
      <c r="I38" s="46"/>
      <c r="J38" s="45"/>
      <c r="K38" s="45"/>
      <c r="O38" s="45"/>
      <c r="P38" s="45"/>
      <c r="Q38" s="45"/>
      <c r="R38" s="45"/>
      <c r="S38" s="46"/>
      <c r="T38" s="46"/>
      <c r="U38" s="45"/>
      <c r="V38" s="45"/>
      <c r="W38" s="45"/>
      <c r="X38" s="45"/>
      <c r="Y38" s="45"/>
      <c r="Z38" s="45"/>
      <c r="AA38" s="45"/>
      <c r="AB38" s="45"/>
      <c r="AC38" s="45"/>
      <c r="AD38" s="45"/>
    </row>
    <row r="39" hidden="1">
      <c r="B39" s="122" t="s">
        <v>142</v>
      </c>
      <c r="C39" s="123">
        <f>C35+C36+C37+C38</f>
        <v>1</v>
      </c>
      <c r="D39" s="45"/>
      <c r="E39" s="45"/>
      <c r="F39" s="45"/>
      <c r="G39" s="45"/>
      <c r="H39" s="45"/>
      <c r="I39" s="45"/>
      <c r="J39" s="45"/>
      <c r="K39" s="124"/>
      <c r="L39" s="46"/>
      <c r="M39" s="45"/>
      <c r="N39" s="45"/>
      <c r="O39" s="45"/>
      <c r="P39" s="45"/>
      <c r="Q39" s="45"/>
      <c r="R39" s="45"/>
      <c r="S39" s="46"/>
      <c r="T39" s="46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ht="15.75">
      <c r="B40" s="45"/>
      <c r="C40" s="124"/>
      <c r="D40" s="45"/>
      <c r="E40" s="45"/>
      <c r="F40" s="45"/>
      <c r="G40" s="45"/>
      <c r="H40" s="45"/>
      <c r="I40" s="45"/>
      <c r="J40" s="45"/>
      <c r="K40" s="45"/>
      <c r="L40" s="46"/>
      <c r="M40" s="45"/>
      <c r="N40" s="45"/>
      <c r="O40" s="45"/>
      <c r="P40" s="45"/>
      <c r="Q40" s="45"/>
      <c r="R40" s="45"/>
      <c r="S40" s="46"/>
      <c r="T40" s="46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ht="15.75">
      <c r="B41" s="398" t="s">
        <v>143</v>
      </c>
      <c r="C41" s="399">
        <v>8876</v>
      </c>
      <c r="D41" s="45"/>
      <c r="E41" t="s">
        <v>67</v>
      </c>
      <c r="F41" s="45"/>
      <c r="G41" s="45"/>
      <c r="H41" s="45"/>
      <c r="J41" s="45"/>
      <c r="K41" s="45"/>
      <c r="L41" s="46"/>
      <c r="M41" s="45"/>
      <c r="N41" s="45"/>
      <c r="O41" s="45"/>
      <c r="P41" s="45"/>
      <c r="Q41" s="45"/>
      <c r="R41" s="45"/>
      <c r="S41" s="46"/>
      <c r="T41" s="46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>
      <c r="B42" s="45"/>
      <c r="C42" s="140"/>
      <c r="D42" s="45"/>
      <c r="F42" s="45"/>
      <c r="G42" s="45"/>
      <c r="H42" s="45"/>
      <c r="J42" s="45"/>
      <c r="K42" s="45"/>
      <c r="L42" s="46"/>
      <c r="M42" s="45"/>
      <c r="N42" s="45"/>
      <c r="O42" s="45"/>
      <c r="P42" s="45"/>
      <c r="Q42" s="45"/>
      <c r="R42" s="45"/>
      <c r="S42" s="46"/>
      <c r="T42" s="46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ht="16.5">
      <c r="B43" s="41" t="s">
        <v>68</v>
      </c>
      <c r="C43" s="45"/>
      <c r="D43" s="45"/>
      <c r="E43" s="45"/>
      <c r="F43" s="45"/>
      <c r="G43" s="45"/>
      <c r="H43" s="45"/>
      <c r="I43" s="45"/>
      <c r="J43" s="45"/>
      <c r="K43" s="45"/>
      <c r="L43" s="46"/>
      <c r="M43" s="45"/>
      <c r="N43" s="45"/>
      <c r="O43" s="45"/>
      <c r="P43" s="45"/>
      <c r="Q43" s="45"/>
      <c r="R43" s="45"/>
      <c r="S43" s="46"/>
      <c r="T43" s="46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>
      <c r="B44" s="400" t="s">
        <v>69</v>
      </c>
      <c r="C44" s="401">
        <f>C41*C26</f>
        <v>1863.96</v>
      </c>
      <c r="D44" s="402" t="s">
        <v>70</v>
      </c>
      <c r="E44" s="351" t="s">
        <v>71</v>
      </c>
      <c r="F44" s="352"/>
      <c r="G44" s="128"/>
      <c r="H44" s="128"/>
      <c r="I44" s="45"/>
      <c r="J44" s="45"/>
      <c r="K44" s="45"/>
      <c r="L44" s="46"/>
      <c r="M44" s="45"/>
      <c r="N44" s="45"/>
      <c r="O44" s="45"/>
      <c r="P44" s="45"/>
      <c r="Q44" s="45"/>
      <c r="R44" s="45"/>
      <c r="S44" s="46"/>
      <c r="T44" s="46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>
      <c r="B45" s="403" t="s">
        <v>72</v>
      </c>
      <c r="C45" s="404">
        <f>C20*C44</f>
        <v>242.31480000000002</v>
      </c>
      <c r="D45" s="405" t="s">
        <v>70</v>
      </c>
      <c r="E45" s="132" t="s">
        <v>73</v>
      </c>
      <c r="F45" s="354"/>
      <c r="G45" s="128"/>
      <c r="H45" s="128"/>
      <c r="I45" s="45"/>
      <c r="J45" s="45"/>
      <c r="K45" s="45"/>
      <c r="L45" s="46"/>
      <c r="M45" s="45"/>
      <c r="N45" s="45"/>
      <c r="O45" s="45"/>
      <c r="P45" s="45"/>
      <c r="Q45" s="45"/>
      <c r="R45" s="45"/>
      <c r="S45" s="46"/>
      <c r="T45" s="46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>
      <c r="B46" s="403" t="s">
        <v>74</v>
      </c>
      <c r="C46" s="404">
        <f>C21*C44</f>
        <v>559.18799999999999</v>
      </c>
      <c r="D46" s="405" t="s">
        <v>75</v>
      </c>
      <c r="E46" s="132" t="s">
        <v>76</v>
      </c>
      <c r="F46" s="354"/>
      <c r="G46" s="128"/>
      <c r="H46" s="128"/>
      <c r="I46" s="45"/>
      <c r="J46" s="45"/>
      <c r="K46" s="45"/>
      <c r="L46" s="46"/>
      <c r="M46" s="45"/>
      <c r="N46" s="45"/>
      <c r="O46" s="45"/>
      <c r="P46" s="45"/>
      <c r="Q46" s="45"/>
      <c r="R46" s="45"/>
      <c r="S46" s="46"/>
      <c r="T46" s="46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>
      <c r="B47" s="406" t="s">
        <v>77</v>
      </c>
      <c r="C47" s="407">
        <f>C41*0.02</f>
        <v>177.52000000000001</v>
      </c>
      <c r="D47" s="408" t="s">
        <v>79</v>
      </c>
      <c r="E47" s="132" t="s">
        <v>144</v>
      </c>
      <c r="F47" s="354"/>
      <c r="G47" s="409"/>
      <c r="H47" s="409"/>
      <c r="I47" s="135"/>
      <c r="J47" s="45"/>
      <c r="K47" s="45"/>
      <c r="L47" s="46"/>
      <c r="M47" s="45"/>
      <c r="N47" s="45"/>
      <c r="O47" s="45"/>
      <c r="P47" s="45"/>
      <c r="Q47" s="124"/>
      <c r="R47" s="124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ht="20.25" customHeight="1">
      <c r="B48" s="406" t="s">
        <v>78</v>
      </c>
      <c r="C48" s="407">
        <f>C47*0.2</f>
        <v>35.504000000000005</v>
      </c>
      <c r="D48" s="408" t="s">
        <v>79</v>
      </c>
      <c r="E48" s="132" t="s">
        <v>145</v>
      </c>
      <c r="F48" s="354"/>
      <c r="G48" s="409"/>
      <c r="H48" s="409"/>
      <c r="I48" s="135"/>
      <c r="J48" s="45"/>
      <c r="K48" s="45"/>
      <c r="L48" s="46"/>
      <c r="M48" s="45"/>
      <c r="N48" s="45"/>
      <c r="O48" s="45"/>
      <c r="P48" s="45"/>
      <c r="Q48" s="124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ht="26.25" customHeight="1">
      <c r="B49" s="410" t="s">
        <v>81</v>
      </c>
      <c r="C49" s="407">
        <f>C44-C45</f>
        <v>1621.6451999999999</v>
      </c>
      <c r="D49" s="408" t="s">
        <v>70</v>
      </c>
      <c r="E49" s="132" t="s">
        <v>146</v>
      </c>
      <c r="F49" s="354"/>
      <c r="G49" s="409"/>
      <c r="H49" s="409"/>
      <c r="I49" s="135"/>
      <c r="J49" s="45"/>
      <c r="K49" s="45"/>
      <c r="L49" s="46"/>
      <c r="M49" s="45"/>
      <c r="N49" s="45"/>
      <c r="O49" s="45"/>
      <c r="P49" s="45"/>
      <c r="Q49" s="124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ht="30" customHeight="1">
      <c r="B50" s="410" t="s">
        <v>83</v>
      </c>
      <c r="C50" s="407">
        <f>C44+C46+C47</f>
        <v>2600.6680000000001</v>
      </c>
      <c r="D50" s="408" t="s">
        <v>79</v>
      </c>
      <c r="E50" s="132" t="s">
        <v>84</v>
      </c>
      <c r="F50" s="354"/>
      <c r="G50" s="409"/>
      <c r="H50" s="409"/>
      <c r="I50" s="135"/>
      <c r="J50" s="45"/>
      <c r="K50" s="45"/>
      <c r="L50" s="46"/>
      <c r="M50" s="45"/>
      <c r="N50" s="45"/>
      <c r="O50" s="45"/>
      <c r="P50" s="45"/>
      <c r="Q50" s="124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ht="21.75" customHeight="1">
      <c r="B51" s="410" t="s">
        <v>85</v>
      </c>
      <c r="C51" s="407">
        <f>C50*0.18</f>
        <v>468.12024000000002</v>
      </c>
      <c r="D51" s="408" t="s">
        <v>70</v>
      </c>
      <c r="E51" s="132" t="s">
        <v>86</v>
      </c>
      <c r="F51" s="354"/>
      <c r="G51" s="409"/>
      <c r="H51" s="409"/>
      <c r="I51" s="135"/>
      <c r="J51" s="45"/>
      <c r="K51" s="45"/>
      <c r="L51" s="46"/>
      <c r="M51" s="45"/>
      <c r="N51" s="45"/>
      <c r="O51" s="45"/>
      <c r="P51" s="45"/>
      <c r="Q51" s="124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ht="33" customHeight="1">
      <c r="B52" s="411" t="s">
        <v>87</v>
      </c>
      <c r="C52" s="412">
        <f>C41-C44-C46-C47-C51</f>
        <v>5807.2117599999992</v>
      </c>
      <c r="D52" s="413" t="s">
        <v>70</v>
      </c>
      <c r="E52" s="356" t="s">
        <v>88</v>
      </c>
      <c r="F52" s="357"/>
      <c r="G52" s="414">
        <f>C52/1.18</f>
        <v>4921.3658983050846</v>
      </c>
      <c r="H52" s="37" t="s">
        <v>89</v>
      </c>
      <c r="J52" s="140"/>
      <c r="M52" s="45"/>
      <c r="N52" s="45"/>
      <c r="O52" s="45"/>
      <c r="P52" s="45"/>
      <c r="Q52" s="124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>
      <c r="B53" s="45"/>
      <c r="C53" s="138"/>
      <c r="D53" s="45"/>
      <c r="E53" s="45"/>
      <c r="F53" s="45"/>
      <c r="G53" s="45"/>
      <c r="H53" s="45"/>
      <c r="I53" s="45"/>
      <c r="J53" s="45"/>
      <c r="K53" s="45"/>
      <c r="L53" s="46"/>
      <c r="M53" s="45"/>
      <c r="N53" s="45"/>
      <c r="O53" s="45"/>
      <c r="P53" s="45"/>
      <c r="Q53" s="45"/>
      <c r="R53" s="45"/>
      <c r="S53" s="46"/>
      <c r="T53" s="46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6"/>
      <c r="M54" s="45"/>
      <c r="N54" s="45"/>
      <c r="O54" s="45"/>
      <c r="P54" s="45"/>
      <c r="Q54" s="45"/>
      <c r="R54" s="45"/>
      <c r="S54" s="46"/>
      <c r="T54" s="46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  <row r="55" ht="19.5">
      <c r="B55" s="141" t="s">
        <v>90</v>
      </c>
    </row>
    <row r="56" ht="19.5">
      <c r="A56" s="105"/>
      <c r="B56" s="142"/>
      <c r="C56" s="105"/>
      <c r="D56" s="105"/>
      <c r="E56" s="415"/>
      <c r="F56" s="416"/>
      <c r="G56" s="417"/>
      <c r="H56" s="417"/>
      <c r="I56" s="417"/>
      <c r="J56" s="417"/>
      <c r="K56" s="418"/>
      <c r="L56" s="419"/>
      <c r="M56" s="420" t="s">
        <v>91</v>
      </c>
      <c r="N56" s="421"/>
      <c r="O56" s="42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421"/>
      <c r="AI56" s="421"/>
      <c r="AJ56" s="421"/>
      <c r="AK56" s="421"/>
      <c r="AL56" s="421"/>
      <c r="AM56" s="421"/>
      <c r="AN56" s="422"/>
      <c r="AO56" s="105"/>
      <c r="AP56" s="105"/>
    </row>
    <row r="57" ht="15.75">
      <c r="A57" s="105"/>
      <c r="B57" s="45" t="s">
        <v>93</v>
      </c>
      <c r="C57" s="105"/>
      <c r="D57" s="105"/>
      <c r="E57" s="423" t="s">
        <v>94</v>
      </c>
      <c r="F57" s="423" t="s">
        <v>53</v>
      </c>
      <c r="G57" s="424" t="s">
        <v>95</v>
      </c>
      <c r="H57" s="425"/>
      <c r="I57" s="426" t="s">
        <v>56</v>
      </c>
      <c r="J57" s="427"/>
      <c r="K57" s="423" t="s">
        <v>92</v>
      </c>
      <c r="L57" s="428"/>
      <c r="M57" s="429">
        <f>C52</f>
        <v>5807.2117599999992</v>
      </c>
      <c r="N57" s="430"/>
      <c r="O57" s="430"/>
      <c r="P57" s="431" t="s">
        <v>30</v>
      </c>
      <c r="Q57" s="431"/>
      <c r="R57" s="431"/>
      <c r="S57" s="431"/>
      <c r="T57" s="431"/>
      <c r="U57" s="431"/>
      <c r="V57" s="431"/>
      <c r="W57" s="431"/>
      <c r="X57" s="431"/>
      <c r="Y57" s="431"/>
      <c r="Z57" s="431"/>
      <c r="AA57" s="431"/>
      <c r="AB57" s="431"/>
      <c r="AC57" s="431"/>
      <c r="AD57" s="431"/>
      <c r="AE57" s="431"/>
      <c r="AF57" s="431"/>
      <c r="AG57" s="421"/>
      <c r="AH57" s="431"/>
      <c r="AI57" s="431"/>
      <c r="AJ57" s="431"/>
      <c r="AK57" s="431"/>
      <c r="AL57" s="431"/>
      <c r="AM57" s="431"/>
      <c r="AN57" s="432"/>
      <c r="AO57" s="105"/>
      <c r="AP57" s="105"/>
    </row>
    <row r="58" ht="15.75">
      <c r="A58" s="105"/>
      <c r="C58" s="105"/>
      <c r="D58" s="105"/>
      <c r="E58" s="433"/>
      <c r="F58" s="433"/>
      <c r="G58" s="434"/>
      <c r="H58" s="435"/>
      <c r="I58" s="436"/>
      <c r="J58" s="437"/>
      <c r="K58" s="433"/>
      <c r="L58" s="428"/>
      <c r="M58" s="438">
        <f>M57*C28</f>
        <v>1161.4423519999998</v>
      </c>
      <c r="N58" s="439" t="s">
        <v>39</v>
      </c>
      <c r="O58" s="440"/>
      <c r="P58" s="440"/>
      <c r="Q58" s="440"/>
      <c r="R58" s="441"/>
      <c r="S58" s="442"/>
      <c r="T58" s="443">
        <f>M57*C29</f>
        <v>1161.4423519999998</v>
      </c>
      <c r="U58" s="444" t="s">
        <v>147</v>
      </c>
      <c r="V58" s="445"/>
      <c r="W58" s="445"/>
      <c r="X58" s="445"/>
      <c r="Y58" s="446"/>
      <c r="Z58" s="447"/>
      <c r="AA58" s="447"/>
      <c r="AB58" s="448">
        <f>M57*C30</f>
        <v>2903.6058799999996</v>
      </c>
      <c r="AC58" s="449" t="s">
        <v>148</v>
      </c>
      <c r="AD58" s="450"/>
      <c r="AE58" s="450"/>
      <c r="AF58" s="450"/>
      <c r="AG58" s="451"/>
      <c r="AH58" s="447"/>
      <c r="AI58" s="452">
        <f>M57*C31</f>
        <v>580.7211759999999</v>
      </c>
      <c r="AJ58" s="453" t="s">
        <v>149</v>
      </c>
      <c r="AK58" s="454"/>
      <c r="AL58" s="454"/>
      <c r="AM58" s="454"/>
      <c r="AN58" s="455"/>
      <c r="AO58" s="105"/>
      <c r="AP58" s="105"/>
    </row>
    <row r="59" ht="27">
      <c r="A59" s="105"/>
      <c r="B59" s="456" t="s">
        <v>96</v>
      </c>
      <c r="C59" s="457" t="s">
        <v>97</v>
      </c>
      <c r="D59" s="142"/>
      <c r="E59" s="458"/>
      <c r="F59" s="458"/>
      <c r="G59" s="459"/>
      <c r="H59" s="460"/>
      <c r="I59" s="461" t="s">
        <v>49</v>
      </c>
      <c r="J59" s="462" t="s">
        <v>44</v>
      </c>
      <c r="K59" s="458"/>
      <c r="L59" s="428"/>
      <c r="M59" s="463" t="s">
        <v>54</v>
      </c>
      <c r="N59" s="464" t="s">
        <v>53</v>
      </c>
      <c r="O59" s="465" t="s">
        <v>95</v>
      </c>
      <c r="P59" s="466"/>
      <c r="Q59" s="467" t="s">
        <v>49</v>
      </c>
      <c r="R59" s="468" t="s">
        <v>44</v>
      </c>
      <c r="S59" s="428"/>
      <c r="T59" s="463" t="s">
        <v>54</v>
      </c>
      <c r="U59" s="469" t="s">
        <v>53</v>
      </c>
      <c r="V59" s="469"/>
      <c r="W59" s="469" t="s">
        <v>95</v>
      </c>
      <c r="X59" s="470" t="s">
        <v>49</v>
      </c>
      <c r="Y59" s="471" t="s">
        <v>44</v>
      </c>
      <c r="Z59" s="472"/>
      <c r="AA59" s="472"/>
      <c r="AB59" s="473" t="s">
        <v>54</v>
      </c>
      <c r="AC59" s="474" t="s">
        <v>53</v>
      </c>
      <c r="AD59" s="475" t="s">
        <v>95</v>
      </c>
      <c r="AE59" s="476"/>
      <c r="AF59" s="477" t="s">
        <v>49</v>
      </c>
      <c r="AG59" s="478" t="s">
        <v>44</v>
      </c>
      <c r="AH59" s="479"/>
      <c r="AI59" s="463" t="s">
        <v>54</v>
      </c>
      <c r="AJ59" s="469" t="s">
        <v>53</v>
      </c>
      <c r="AK59" s="480" t="s">
        <v>95</v>
      </c>
      <c r="AL59" s="481"/>
      <c r="AM59" s="470" t="s">
        <v>49</v>
      </c>
      <c r="AN59" s="471" t="s">
        <v>44</v>
      </c>
      <c r="AO59" s="142"/>
      <c r="AQ59" s="133"/>
    </row>
    <row r="60">
      <c r="A60" s="105"/>
      <c r="B60" s="482"/>
      <c r="C60" s="482"/>
      <c r="D60" s="142"/>
      <c r="E60" s="483"/>
      <c r="F60" s="469"/>
      <c r="G60" s="470"/>
      <c r="H60" s="470"/>
      <c r="I60" s="484"/>
      <c r="J60" s="485"/>
      <c r="K60" s="486"/>
      <c r="L60" s="428"/>
      <c r="M60" s="487"/>
      <c r="N60" s="488"/>
      <c r="O60" s="489"/>
      <c r="P60" s="490"/>
      <c r="Q60" s="491" t="s">
        <v>56</v>
      </c>
      <c r="R60" s="492"/>
      <c r="S60" s="428"/>
      <c r="T60" s="493"/>
      <c r="U60" s="494"/>
      <c r="V60" s="494"/>
      <c r="W60" s="494"/>
      <c r="X60" s="495" t="s">
        <v>56</v>
      </c>
      <c r="Y60" s="496"/>
      <c r="Z60" s="419"/>
      <c r="AA60" s="419"/>
      <c r="AB60" s="497"/>
      <c r="AC60" s="498"/>
      <c r="AD60" s="499"/>
      <c r="AE60" s="499"/>
      <c r="AF60" s="500" t="s">
        <v>56</v>
      </c>
      <c r="AG60" s="501"/>
      <c r="AH60" s="419"/>
      <c r="AI60" s="464"/>
      <c r="AJ60" s="464"/>
      <c r="AK60" s="464"/>
      <c r="AL60" s="467"/>
      <c r="AM60" s="491" t="s">
        <v>56</v>
      </c>
      <c r="AN60" s="492"/>
      <c r="AO60" s="142"/>
      <c r="AP60" s="220"/>
      <c r="AS60" s="133">
        <f>I62+Q62+X62+AF62+AM62+BA67+BA69+BA71+BA73+AP67+AP69+AP71+AP73+AE67+AE69+AE71+AE73+T67+T69+T71+T73+I67+I69+I71+I73+I77+I79+I81+I83+T77+T79+T81+AE77+AE81+AP81+BA81+BA83+I93+I87+I107+I109+I111+I117+I119+I121+I127+I129+I131</f>
        <v>485.67332166942083</v>
      </c>
    </row>
    <row r="61" ht="15.75">
      <c r="A61" s="105"/>
      <c r="B61" s="482"/>
      <c r="C61" s="502"/>
      <c r="D61" s="105"/>
      <c r="E61" s="503"/>
      <c r="F61" s="504"/>
      <c r="G61" s="505"/>
      <c r="H61" s="505"/>
      <c r="I61" s="506">
        <f>C62*C26</f>
        <v>1863.96</v>
      </c>
      <c r="J61" s="507"/>
      <c r="K61" s="486"/>
      <c r="L61" s="428"/>
      <c r="M61" s="508"/>
      <c r="N61" s="509"/>
      <c r="O61" s="510"/>
      <c r="P61" s="511"/>
      <c r="Q61" s="512"/>
      <c r="R61" s="513">
        <f>M58*0.11</f>
        <v>127.75865871999999</v>
      </c>
      <c r="S61" s="428"/>
      <c r="T61" s="493"/>
      <c r="U61" s="510"/>
      <c r="V61" s="510"/>
      <c r="W61" s="510"/>
      <c r="X61" s="514"/>
      <c r="Y61" s="515">
        <f>T58*0.05</f>
        <v>58.072117599999991</v>
      </c>
      <c r="Z61" s="447"/>
      <c r="AA61" s="447"/>
      <c r="AB61" s="516"/>
      <c r="AC61" s="517"/>
      <c r="AD61" s="518"/>
      <c r="AE61" s="518"/>
      <c r="AF61" s="519"/>
      <c r="AG61" s="519">
        <f>AB58*0.27</f>
        <v>783.97358759999997</v>
      </c>
      <c r="AH61" s="447"/>
      <c r="AI61" s="504"/>
      <c r="AJ61" s="504"/>
      <c r="AK61" s="504"/>
      <c r="AL61" s="505"/>
      <c r="AM61" s="520"/>
      <c r="AN61" s="521">
        <f>AI58*0.3</f>
        <v>174.21635279999995</v>
      </c>
      <c r="AO61" s="105"/>
      <c r="AP61" s="105"/>
    </row>
    <row r="62" ht="15.75">
      <c r="A62" s="105" t="s">
        <v>99</v>
      </c>
      <c r="B62" s="522" t="s">
        <v>100</v>
      </c>
      <c r="C62" s="523">
        <f>C41</f>
        <v>8876</v>
      </c>
      <c r="D62" s="238"/>
      <c r="E62" s="524">
        <f>C51</f>
        <v>468.12024000000002</v>
      </c>
      <c r="F62" s="524">
        <f>C48</f>
        <v>35.504000000000005</v>
      </c>
      <c r="G62" s="525">
        <f>I61*C21</f>
        <v>559.18799999999999</v>
      </c>
      <c r="H62" s="526"/>
      <c r="I62" s="527">
        <f>I61*C20</f>
        <v>242.31480000000002</v>
      </c>
      <c r="J62" s="528">
        <f>I61-I62</f>
        <v>1621.6451999999999</v>
      </c>
      <c r="K62" s="529">
        <f>E62++F62+I62</f>
        <v>745.93904000000009</v>
      </c>
      <c r="L62" s="428"/>
      <c r="M62" s="530">
        <f>M58-M58/1.18</f>
        <v>177.169172338983</v>
      </c>
      <c r="N62" s="531">
        <v>0</v>
      </c>
      <c r="O62" s="532">
        <f>R61*C21</f>
        <v>38.327597615999991</v>
      </c>
      <c r="P62" s="533"/>
      <c r="Q62" s="534">
        <f>R61*C20</f>
        <v>16.608625633599999</v>
      </c>
      <c r="R62" s="535">
        <f>R61-Q62</f>
        <v>111.15003308639999</v>
      </c>
      <c r="S62" s="536"/>
      <c r="T62" s="537">
        <f>T58-T58/1.18</f>
        <v>177.169172338983</v>
      </c>
      <c r="U62" s="538">
        <v>0</v>
      </c>
      <c r="V62" s="525">
        <f>Y61*C21</f>
        <v>17.421635279999997</v>
      </c>
      <c r="W62" s="526"/>
      <c r="X62" s="538">
        <f>Y61*C20</f>
        <v>7.5493752879999994</v>
      </c>
      <c r="Y62" s="535">
        <f>Y61-X62</f>
        <v>50.522742311999991</v>
      </c>
      <c r="Z62" s="539"/>
      <c r="AA62" s="539"/>
      <c r="AB62" s="540">
        <f>AB58-AB58/1.18</f>
        <v>442.92293084745734</v>
      </c>
      <c r="AC62" s="541">
        <v>0</v>
      </c>
      <c r="AD62" s="542">
        <f>AG61*C21</f>
        <v>235.19207627999998</v>
      </c>
      <c r="AE62" s="543"/>
      <c r="AF62" s="544">
        <f>AG61*C20</f>
        <v>101.91656638800001</v>
      </c>
      <c r="AG62" s="545">
        <f>AG61-AF62</f>
        <v>682.057021212</v>
      </c>
      <c r="AH62" s="539"/>
      <c r="AI62" s="524">
        <f>AI58-AI58/1.18</f>
        <v>88.584586169491502</v>
      </c>
      <c r="AJ62" s="526">
        <v>0</v>
      </c>
      <c r="AK62" s="525">
        <f>AN61*C21</f>
        <v>52.264905839999983</v>
      </c>
      <c r="AL62" s="526"/>
      <c r="AM62" s="527">
        <f>AN61*C20</f>
        <v>22.648125863999994</v>
      </c>
      <c r="AN62" s="546">
        <f>AN61-AM62</f>
        <v>151.56822693599997</v>
      </c>
      <c r="AO62" s="238"/>
      <c r="AP62" s="547">
        <f>M62+N62+Q62+T62+U62+X62+AB62+AC62+AF62+AI62+AJ62+AM62</f>
        <v>1034.5685548685146</v>
      </c>
    </row>
    <row r="63">
      <c r="B63" s="105"/>
      <c r="C63" s="133"/>
      <c r="E63" s="548"/>
      <c r="F63" s="548"/>
      <c r="G63" s="548"/>
      <c r="H63" s="548"/>
      <c r="I63" s="548"/>
      <c r="J63" s="548"/>
      <c r="K63" s="548"/>
      <c r="L63" s="428"/>
      <c r="M63" s="549"/>
      <c r="N63" s="549"/>
      <c r="O63" s="549"/>
      <c r="P63" s="550"/>
      <c r="Q63" s="549"/>
      <c r="R63" s="549"/>
      <c r="S63" s="428"/>
      <c r="T63" s="428"/>
      <c r="U63" s="549"/>
      <c r="V63" s="549"/>
      <c r="W63" s="549"/>
      <c r="X63" s="549"/>
      <c r="Y63" s="549"/>
      <c r="Z63" s="549"/>
      <c r="AA63" s="549"/>
      <c r="AB63" s="549"/>
      <c r="AC63" s="549"/>
      <c r="AD63" s="549"/>
      <c r="AE63" s="549"/>
      <c r="AF63" s="549"/>
      <c r="AG63" s="549"/>
      <c r="AH63" s="549"/>
      <c r="AI63" s="549"/>
      <c r="AJ63" s="549"/>
      <c r="AK63" s="549"/>
      <c r="AL63" s="549"/>
      <c r="AM63" s="549"/>
      <c r="AN63" s="549"/>
      <c r="AO63" s="238"/>
      <c r="AP63" s="238"/>
    </row>
    <row r="64" hidden="1">
      <c r="B64" s="142"/>
      <c r="E64" s="428"/>
      <c r="F64" s="428"/>
      <c r="G64" s="428"/>
      <c r="H64" s="428"/>
      <c r="I64" s="428"/>
      <c r="J64" s="428"/>
      <c r="K64" s="428"/>
      <c r="L64" s="428"/>
      <c r="M64" s="549"/>
      <c r="N64" s="549"/>
      <c r="O64" s="549"/>
      <c r="P64" s="550"/>
      <c r="Q64" s="549"/>
      <c r="R64" s="549"/>
      <c r="S64" s="428"/>
      <c r="T64" s="428"/>
      <c r="U64" s="549"/>
      <c r="V64" s="549"/>
      <c r="W64" s="549"/>
      <c r="X64" s="549"/>
      <c r="Y64" s="549"/>
      <c r="Z64" s="549"/>
      <c r="AA64" s="549"/>
      <c r="AB64" s="549"/>
      <c r="AC64" s="549"/>
      <c r="AD64" s="549"/>
      <c r="AE64" s="549"/>
      <c r="AF64" s="549"/>
      <c r="AG64" s="549"/>
      <c r="AH64" s="549"/>
      <c r="AI64" s="549"/>
      <c r="AJ64" s="549"/>
      <c r="AK64" s="549"/>
      <c r="AL64" s="549"/>
      <c r="AM64" s="549"/>
      <c r="AN64" s="549"/>
      <c r="AO64" s="238"/>
      <c r="AP64" s="238"/>
    </row>
    <row r="65" ht="19.5">
      <c r="B65" s="141" t="s">
        <v>101</v>
      </c>
      <c r="E65" s="428"/>
      <c r="F65" s="428"/>
      <c r="G65" s="428"/>
      <c r="H65" s="428"/>
      <c r="I65" s="428"/>
      <c r="J65" s="428"/>
      <c r="K65" s="428"/>
      <c r="L65" s="428"/>
      <c r="M65" s="551" t="s">
        <v>102</v>
      </c>
      <c r="N65" s="428"/>
      <c r="O65" s="428"/>
      <c r="P65" s="428"/>
      <c r="Q65" s="428"/>
      <c r="R65" s="428"/>
      <c r="S65" s="428"/>
      <c r="T65" s="428"/>
      <c r="U65" s="428"/>
      <c r="V65" s="428"/>
      <c r="W65" s="428"/>
      <c r="X65" s="551" t="s">
        <v>150</v>
      </c>
      <c r="Y65" s="428"/>
      <c r="Z65" s="428"/>
      <c r="AA65" s="428"/>
      <c r="AB65" s="428"/>
      <c r="AC65" s="428"/>
      <c r="AD65" s="428"/>
      <c r="AE65" s="428"/>
      <c r="AF65" s="428"/>
      <c r="AG65" s="428"/>
      <c r="AH65" s="428"/>
      <c r="AI65" s="552" t="s">
        <v>151</v>
      </c>
      <c r="AJ65" s="553"/>
      <c r="AK65" s="553"/>
      <c r="AL65" s="553"/>
      <c r="AM65" s="553"/>
      <c r="AN65" s="553"/>
      <c r="AO65" s="554"/>
      <c r="AP65" s="554"/>
      <c r="AQ65" s="555"/>
      <c r="AR65" s="555"/>
      <c r="AT65" s="38" t="s">
        <v>104</v>
      </c>
    </row>
    <row r="66" ht="30.75">
      <c r="A66" s="105" t="s">
        <v>105</v>
      </c>
      <c r="B66" s="142" t="s">
        <v>106</v>
      </c>
      <c r="C66" s="238"/>
      <c r="D66" s="238"/>
      <c r="E66" s="556"/>
      <c r="F66" s="557"/>
      <c r="G66" s="557"/>
      <c r="H66" s="557"/>
      <c r="I66" s="558">
        <f>C67*G35</f>
        <v>243.24677999999997</v>
      </c>
      <c r="J66" s="559"/>
      <c r="K66" s="560"/>
      <c r="L66" s="428"/>
      <c r="M66" s="419" t="s">
        <v>106</v>
      </c>
      <c r="N66" s="549"/>
      <c r="O66" s="549"/>
      <c r="P66" s="556"/>
      <c r="Q66" s="557"/>
      <c r="R66" s="557"/>
      <c r="S66" s="557"/>
      <c r="T66" s="558">
        <f>N67*G35</f>
        <v>16.672504962959998</v>
      </c>
      <c r="U66" s="559"/>
      <c r="V66" s="560"/>
      <c r="W66" s="428"/>
      <c r="X66" s="419" t="s">
        <v>106</v>
      </c>
      <c r="Y66" s="549"/>
      <c r="Z66" s="549"/>
      <c r="AA66" s="561"/>
      <c r="AB66" s="562"/>
      <c r="AC66" s="562"/>
      <c r="AD66" s="562"/>
      <c r="AE66" s="563">
        <f>Y67*G35</f>
        <v>7.5784113467999985</v>
      </c>
      <c r="AF66" s="564"/>
      <c r="AG66" s="565"/>
      <c r="AH66" s="428"/>
      <c r="AI66" s="566" t="s">
        <v>106</v>
      </c>
      <c r="AJ66" s="567"/>
      <c r="AK66" s="567"/>
      <c r="AL66" s="568"/>
      <c r="AM66" s="569"/>
      <c r="AN66" s="569"/>
      <c r="AO66" s="570"/>
      <c r="AP66" s="571">
        <f>AJ67*G35</f>
        <v>102.30855318179999</v>
      </c>
      <c r="AQ66" s="572"/>
      <c r="AR66" s="573"/>
      <c r="AT66" s="142" t="s">
        <v>106</v>
      </c>
      <c r="AU66" s="574"/>
      <c r="AV66" s="574"/>
      <c r="AW66" s="575"/>
      <c r="AX66" s="576"/>
      <c r="AY66" s="576"/>
      <c r="AZ66" s="576"/>
      <c r="BA66" s="577">
        <f>AU67*G35</f>
        <v>22.735234040399995</v>
      </c>
      <c r="BB66" s="578"/>
      <c r="BC66" s="579"/>
      <c r="BD66" s="580" t="s">
        <v>152</v>
      </c>
    </row>
    <row r="67">
      <c r="A67" s="105"/>
      <c r="B67" s="581" t="s">
        <v>107</v>
      </c>
      <c r="C67" s="582">
        <f>J62*C35</f>
        <v>972.98711999999989</v>
      </c>
      <c r="D67" s="238"/>
      <c r="E67" s="583">
        <f>C67-C67/1.18</f>
        <v>148.42176406779652</v>
      </c>
      <c r="F67" s="584">
        <v>0</v>
      </c>
      <c r="G67" s="585">
        <v>0</v>
      </c>
      <c r="H67" s="585">
        <f>I66*C21</f>
        <v>72.974033999999989</v>
      </c>
      <c r="I67" s="585">
        <f>I66*C20</f>
        <v>31.622081399999999</v>
      </c>
      <c r="J67" s="586">
        <f>I66-I67</f>
        <v>211.62469859999999</v>
      </c>
      <c r="K67" s="587">
        <f>E67+I67</f>
        <v>180.04384546779653</v>
      </c>
      <c r="L67" s="428"/>
      <c r="M67" s="588" t="s">
        <v>107</v>
      </c>
      <c r="N67" s="589">
        <f>R62*C35</f>
        <v>66.690019851839992</v>
      </c>
      <c r="O67" s="549"/>
      <c r="P67" s="584">
        <f>N67-N67/1.18</f>
        <v>10.173053875704404</v>
      </c>
      <c r="Q67" s="584">
        <v>0</v>
      </c>
      <c r="R67" s="585">
        <v>0</v>
      </c>
      <c r="S67" s="585">
        <f>T66*C21</f>
        <v>5.001751488887999</v>
      </c>
      <c r="T67" s="585">
        <f>T66*C20</f>
        <v>2.1674256451848</v>
      </c>
      <c r="U67" s="586">
        <f>T66-T67</f>
        <v>14.505079317775198</v>
      </c>
      <c r="V67" s="587">
        <f>P67+T67</f>
        <v>12.340479520889204</v>
      </c>
      <c r="W67" s="428"/>
      <c r="X67" s="590" t="s">
        <v>107</v>
      </c>
      <c r="Y67" s="591">
        <f>Y62*C35</f>
        <v>30.313645387199994</v>
      </c>
      <c r="Z67" s="549"/>
      <c r="AA67" s="592">
        <f>Y67-Y67/1.18</f>
        <v>4.6241153980474543</v>
      </c>
      <c r="AB67" s="592">
        <v>0</v>
      </c>
      <c r="AC67" s="593">
        <v>0</v>
      </c>
      <c r="AD67" s="593">
        <f>AE66*C21</f>
        <v>2.2735234040399996</v>
      </c>
      <c r="AE67" s="593">
        <f>AE66*C20</f>
        <v>0.98519347508399979</v>
      </c>
      <c r="AF67" s="594">
        <f>AE66-AE67</f>
        <v>6.593217871715999</v>
      </c>
      <c r="AG67" s="595">
        <f>AA67+AE67</f>
        <v>5.6093088731314538</v>
      </c>
      <c r="AH67" s="428"/>
      <c r="AI67" s="596" t="s">
        <v>107</v>
      </c>
      <c r="AJ67" s="597">
        <f>AG62*C35</f>
        <v>409.23421272719997</v>
      </c>
      <c r="AK67" s="567"/>
      <c r="AL67" s="598">
        <f>AJ67-AJ67/1.18</f>
        <v>62.425557873640628</v>
      </c>
      <c r="AM67" s="598">
        <v>0</v>
      </c>
      <c r="AN67" s="599">
        <v>0</v>
      </c>
      <c r="AO67" s="278">
        <f>AP66*C21</f>
        <v>30.692565954539997</v>
      </c>
      <c r="AP67" s="278">
        <f>AP66*C20</f>
        <v>13.300111913634</v>
      </c>
      <c r="AQ67" s="600">
        <f>AP66-AP67</f>
        <v>89.008441268165996</v>
      </c>
      <c r="AR67" s="601">
        <f>AL67+AP67</f>
        <v>75.725669787274626</v>
      </c>
      <c r="AT67" s="269" t="s">
        <v>107</v>
      </c>
      <c r="AU67" s="602">
        <f>AN62*C35</f>
        <v>90.940936161599979</v>
      </c>
      <c r="AV67" s="574"/>
      <c r="AW67" s="603">
        <f>AU67-AU67/1.18</f>
        <v>13.872346194142366</v>
      </c>
      <c r="AX67" s="603">
        <v>0</v>
      </c>
      <c r="AY67" s="604">
        <v>0</v>
      </c>
      <c r="AZ67" s="604">
        <f>BA66*C21</f>
        <v>6.820570212119998</v>
      </c>
      <c r="BA67" s="604">
        <f>BA66*C20</f>
        <v>2.9555804252519993</v>
      </c>
      <c r="BB67" s="605">
        <f>BA66-BA67</f>
        <v>19.779653615147996</v>
      </c>
      <c r="BC67" s="606">
        <f>AW67+BA67</f>
        <v>16.827926619394365</v>
      </c>
      <c r="BD67" s="607"/>
    </row>
    <row r="68">
      <c r="A68" s="105"/>
      <c r="B68" s="608"/>
      <c r="C68" s="609"/>
      <c r="D68" s="238"/>
      <c r="E68" s="584"/>
      <c r="F68" s="585"/>
      <c r="G68" s="585"/>
      <c r="H68" s="585"/>
      <c r="I68" s="610">
        <f>C69*G36</f>
        <v>32.108574959999999</v>
      </c>
      <c r="J68" s="611"/>
      <c r="K68" s="587"/>
      <c r="L68" s="428"/>
      <c r="M68" s="612"/>
      <c r="N68" s="613"/>
      <c r="O68" s="549"/>
      <c r="P68" s="584"/>
      <c r="Q68" s="585"/>
      <c r="R68" s="585"/>
      <c r="S68" s="585"/>
      <c r="T68" s="610">
        <f>N69*G36</f>
        <v>2.2007706551107198</v>
      </c>
      <c r="U68" s="611"/>
      <c r="V68" s="587"/>
      <c r="W68" s="428"/>
      <c r="X68" s="614"/>
      <c r="Y68" s="615"/>
      <c r="Z68" s="549"/>
      <c r="AA68" s="592"/>
      <c r="AB68" s="593"/>
      <c r="AC68" s="593"/>
      <c r="AD68" s="593"/>
      <c r="AE68" s="616">
        <f>Y69*G36</f>
        <v>1.0003502977775998</v>
      </c>
      <c r="AF68" s="617"/>
      <c r="AG68" s="595"/>
      <c r="AH68" s="428"/>
      <c r="AI68" s="618"/>
      <c r="AJ68" s="619"/>
      <c r="AK68" s="567"/>
      <c r="AL68" s="598"/>
      <c r="AM68" s="599"/>
      <c r="AN68" s="599"/>
      <c r="AO68" s="278"/>
      <c r="AP68" s="620">
        <f>AJ69*G36</f>
        <v>13.504729019997599</v>
      </c>
      <c r="AQ68" s="621"/>
      <c r="AR68" s="601"/>
      <c r="AT68" s="279"/>
      <c r="AU68" s="622"/>
      <c r="AV68" s="574"/>
      <c r="AW68" s="603"/>
      <c r="AX68" s="604"/>
      <c r="AY68" s="604"/>
      <c r="AZ68" s="604"/>
      <c r="BA68" s="623">
        <f>AU69*G36</f>
        <v>3.0010508933327995</v>
      </c>
      <c r="BB68" s="624"/>
      <c r="BC68" s="606"/>
      <c r="BD68" s="607"/>
    </row>
    <row r="69">
      <c r="A69" s="105"/>
      <c r="B69" s="608" t="s">
        <v>63</v>
      </c>
      <c r="C69" s="625">
        <f>J62*C36</f>
        <v>178.38097199999999</v>
      </c>
      <c r="D69" s="238"/>
      <c r="E69" s="584">
        <f>C69-C69/1.18</f>
        <v>27.210656745762691</v>
      </c>
      <c r="F69" s="585">
        <v>0</v>
      </c>
      <c r="G69" s="585">
        <v>0</v>
      </c>
      <c r="H69" s="585">
        <f>I68*C21</f>
        <v>9.6325724879999992</v>
      </c>
      <c r="I69" s="585">
        <f>I68*C20</f>
        <v>4.1741147447999998</v>
      </c>
      <c r="J69" s="586">
        <f>I68-I69</f>
        <v>27.934460215199998</v>
      </c>
      <c r="K69" s="587">
        <f>E69+I69</f>
        <v>31.384771490562692</v>
      </c>
      <c r="L69" s="428"/>
      <c r="M69" s="612" t="s">
        <v>63</v>
      </c>
      <c r="N69" s="626">
        <f>R62*C36</f>
        <v>12.226503639503999</v>
      </c>
      <c r="O69" s="549"/>
      <c r="P69" s="584">
        <f>N69-N69/1.18</f>
        <v>1.8650598772124738</v>
      </c>
      <c r="Q69" s="585">
        <v>0</v>
      </c>
      <c r="R69" s="585">
        <v>0</v>
      </c>
      <c r="S69" s="585">
        <f>T68*C21</f>
        <v>0.66023119653321594</v>
      </c>
      <c r="T69" s="585">
        <f>T68*C20</f>
        <v>0.28610018516439356</v>
      </c>
      <c r="U69" s="586">
        <f>T68-T69</f>
        <v>1.9146704699463262</v>
      </c>
      <c r="V69" s="587">
        <f>P69+T69</f>
        <v>2.1511600623768672</v>
      </c>
      <c r="W69" s="428"/>
      <c r="X69" s="614" t="s">
        <v>63</v>
      </c>
      <c r="Y69" s="627">
        <f>Y62*C36</f>
        <v>5.5575016543199993</v>
      </c>
      <c r="Z69" s="549"/>
      <c r="AA69" s="592">
        <f>Y69-Y69/1.18</f>
        <v>0.8477544896420337</v>
      </c>
      <c r="AB69" s="593">
        <v>0</v>
      </c>
      <c r="AC69" s="593">
        <v>0</v>
      </c>
      <c r="AD69" s="593">
        <f>AE68*C21</f>
        <v>0.3001050893332799</v>
      </c>
      <c r="AE69" s="593">
        <f>AE68*C20</f>
        <v>0.13004553871108798</v>
      </c>
      <c r="AF69" s="594">
        <f>AE68-AE69</f>
        <v>0.87030475906651183</v>
      </c>
      <c r="AG69" s="595">
        <f>AA69+AE69</f>
        <v>0.97780002835312163</v>
      </c>
      <c r="AH69" s="428"/>
      <c r="AI69" s="618" t="s">
        <v>63</v>
      </c>
      <c r="AJ69" s="628">
        <f>AG62*C36</f>
        <v>75.026272333319994</v>
      </c>
      <c r="AK69" s="567"/>
      <c r="AL69" s="598">
        <f>AJ69-AJ69/1.18</f>
        <v>11.444685610167454</v>
      </c>
      <c r="AM69" s="599">
        <v>0</v>
      </c>
      <c r="AN69" s="599">
        <v>0</v>
      </c>
      <c r="AO69" s="278">
        <f>AP68*C21</f>
        <v>4.0514187059992794</v>
      </c>
      <c r="AP69" s="278">
        <f>AP68*C20</f>
        <v>1.755614772599688</v>
      </c>
      <c r="AQ69" s="600">
        <f>AP68-AP69</f>
        <v>11.749114247397911</v>
      </c>
      <c r="AR69" s="601">
        <f>AL69+AP69</f>
        <v>13.200300382767143</v>
      </c>
      <c r="AT69" s="279" t="s">
        <v>63</v>
      </c>
      <c r="AU69" s="629">
        <f>AN62*C36</f>
        <v>16.672504962959998</v>
      </c>
      <c r="AV69" s="574"/>
      <c r="AW69" s="603">
        <f>AU69-AU69/1.18</f>
        <v>2.5432634689261011</v>
      </c>
      <c r="AX69" s="604">
        <v>0</v>
      </c>
      <c r="AY69" s="604">
        <v>0</v>
      </c>
      <c r="AZ69" s="604">
        <f>BA68*C21</f>
        <v>0.90031526799983985</v>
      </c>
      <c r="BA69" s="604">
        <f>BA68*C20</f>
        <v>0.39013661613326395</v>
      </c>
      <c r="BB69" s="605">
        <f>BA68-BA69</f>
        <v>2.6109142771995355</v>
      </c>
      <c r="BC69" s="606">
        <f>AW69+BA69</f>
        <v>2.9334000850593651</v>
      </c>
      <c r="BD69" s="607"/>
    </row>
    <row r="70">
      <c r="A70" s="105"/>
      <c r="B70" s="608"/>
      <c r="C70" s="609"/>
      <c r="D70" s="238"/>
      <c r="E70" s="584"/>
      <c r="F70" s="585"/>
      <c r="G70" s="585"/>
      <c r="H70" s="585"/>
      <c r="I70" s="610">
        <f>C71*G37</f>
        <v>89.190485999999993</v>
      </c>
      <c r="J70" s="630"/>
      <c r="K70" s="587"/>
      <c r="L70" s="428"/>
      <c r="M70" s="612"/>
      <c r="N70" s="613"/>
      <c r="O70" s="549"/>
      <c r="P70" s="584"/>
      <c r="Q70" s="585"/>
      <c r="R70" s="585"/>
      <c r="S70" s="585"/>
      <c r="T70" s="610">
        <f>N71*G37</f>
        <v>6.1132518197519996</v>
      </c>
      <c r="U70" s="630"/>
      <c r="V70" s="587"/>
      <c r="W70" s="428"/>
      <c r="X70" s="614"/>
      <c r="Y70" s="615"/>
      <c r="Z70" s="549"/>
      <c r="AA70" s="592"/>
      <c r="AB70" s="593"/>
      <c r="AC70" s="593"/>
      <c r="AD70" s="593"/>
      <c r="AE70" s="616">
        <f>Y71*G37</f>
        <v>2.7787508271599997</v>
      </c>
      <c r="AF70" s="631"/>
      <c r="AG70" s="595"/>
      <c r="AH70" s="428"/>
      <c r="AI70" s="618"/>
      <c r="AJ70" s="619"/>
      <c r="AK70" s="567"/>
      <c r="AL70" s="598"/>
      <c r="AM70" s="599"/>
      <c r="AN70" s="599"/>
      <c r="AO70" s="278"/>
      <c r="AP70" s="620">
        <f>AJ71*G37</f>
        <v>37.513136166659997</v>
      </c>
      <c r="AQ70" s="632"/>
      <c r="AR70" s="601"/>
      <c r="AT70" s="279"/>
      <c r="AU70" s="622"/>
      <c r="AV70" s="574"/>
      <c r="AW70" s="603"/>
      <c r="AX70" s="604"/>
      <c r="AY70" s="604"/>
      <c r="AZ70" s="604"/>
      <c r="BA70" s="623">
        <f>AU71*G37</f>
        <v>8.336252481479999</v>
      </c>
      <c r="BB70" s="633"/>
      <c r="BC70" s="606"/>
      <c r="BD70" s="607"/>
    </row>
    <row r="71" ht="61.5" customHeight="1">
      <c r="A71" s="105"/>
      <c r="B71" s="634" t="s">
        <v>108</v>
      </c>
      <c r="C71" s="625">
        <f>J62*C37</f>
        <v>356.76194399999997</v>
      </c>
      <c r="D71" s="238"/>
      <c r="E71" s="584">
        <f>C71-C71/1.18</f>
        <v>54.421313491525382</v>
      </c>
      <c r="F71" s="585">
        <v>0</v>
      </c>
      <c r="G71" s="585">
        <v>0</v>
      </c>
      <c r="H71" s="585">
        <f>I70*C21</f>
        <v>26.757145799999996</v>
      </c>
      <c r="I71" s="585">
        <f>I70*C20</f>
        <v>11.594763179999999</v>
      </c>
      <c r="J71" s="586">
        <f>I70-I71</f>
        <v>77.595722819999992</v>
      </c>
      <c r="K71" s="587">
        <f>E71+I71</f>
        <v>66.016076671525383</v>
      </c>
      <c r="L71" s="428"/>
      <c r="M71" s="635" t="s">
        <v>108</v>
      </c>
      <c r="N71" s="626">
        <f>R62*C37</f>
        <v>24.453007279007998</v>
      </c>
      <c r="O71" s="549"/>
      <c r="P71" s="584">
        <f>N71-N71/1.18</f>
        <v>3.7301197544249476</v>
      </c>
      <c r="Q71" s="585">
        <v>0</v>
      </c>
      <c r="R71" s="585">
        <v>0</v>
      </c>
      <c r="S71" s="585">
        <f>T70*C21</f>
        <v>1.8339755459255997</v>
      </c>
      <c r="T71" s="585">
        <f>T70*C20</f>
        <v>0.79472273656775994</v>
      </c>
      <c r="U71" s="586">
        <f>T70-T71</f>
        <v>5.3185290831842398</v>
      </c>
      <c r="V71" s="587">
        <f>P71+T71</f>
        <v>4.5248424909927074</v>
      </c>
      <c r="W71" s="428"/>
      <c r="X71" s="636" t="s">
        <v>108</v>
      </c>
      <c r="Y71" s="627">
        <f>Y62*C37</f>
        <v>11.115003308639999</v>
      </c>
      <c r="Z71" s="549"/>
      <c r="AA71" s="592">
        <f>Y71-Y71/1.18</f>
        <v>1.6955089792840674</v>
      </c>
      <c r="AB71" s="593">
        <v>0</v>
      </c>
      <c r="AC71" s="593">
        <v>0</v>
      </c>
      <c r="AD71" s="593">
        <f>AE70*C21</f>
        <v>0.83362524814799988</v>
      </c>
      <c r="AE71" s="593">
        <f>AE70*C20</f>
        <v>0.36123760753079998</v>
      </c>
      <c r="AF71" s="594">
        <f>AE70-AE71</f>
        <v>2.4175132196291997</v>
      </c>
      <c r="AG71" s="595">
        <f>AA71+AE71</f>
        <v>2.0567465868148673</v>
      </c>
      <c r="AH71" s="428"/>
      <c r="AI71" s="637" t="s">
        <v>108</v>
      </c>
      <c r="AJ71" s="628">
        <f>AG62*C37</f>
        <v>150.05254466663999</v>
      </c>
      <c r="AK71" s="567"/>
      <c r="AL71" s="598">
        <f>AJ71-AJ71/1.18</f>
        <v>22.889371220334908</v>
      </c>
      <c r="AM71" s="599">
        <v>0</v>
      </c>
      <c r="AN71" s="599">
        <v>0</v>
      </c>
      <c r="AO71" s="278">
        <f>AP70*C21</f>
        <v>11.253940849997999</v>
      </c>
      <c r="AP71" s="278">
        <f>AP70*C20</f>
        <v>4.8767077016657998</v>
      </c>
      <c r="AQ71" s="600">
        <f>AP70-AP71</f>
        <v>32.636428464994196</v>
      </c>
      <c r="AR71" s="601">
        <f>AL71+AP71</f>
        <v>27.766078922000709</v>
      </c>
      <c r="AT71" s="285" t="s">
        <v>108</v>
      </c>
      <c r="AU71" s="629">
        <f>AN62*C37</f>
        <v>33.345009925919996</v>
      </c>
      <c r="AV71" s="574"/>
      <c r="AW71" s="603">
        <f>AU71-AU71/1.18</f>
        <v>5.0865269378522022</v>
      </c>
      <c r="AX71" s="604">
        <v>0</v>
      </c>
      <c r="AY71" s="604">
        <v>0</v>
      </c>
      <c r="AZ71" s="604">
        <f>BA70*C21</f>
        <v>2.5008757444439995</v>
      </c>
      <c r="BA71" s="604">
        <f>BA70*C20</f>
        <v>1.0837128225924</v>
      </c>
      <c r="BB71" s="605">
        <f>BA70-BA71</f>
        <v>7.2525396588875992</v>
      </c>
      <c r="BC71" s="606">
        <f>AW71+BA71</f>
        <v>6.170239760444602</v>
      </c>
      <c r="BD71" s="607"/>
    </row>
    <row r="72">
      <c r="A72" s="105"/>
      <c r="B72" s="634"/>
      <c r="C72" s="609"/>
      <c r="D72" s="238"/>
      <c r="E72" s="584"/>
      <c r="F72" s="585"/>
      <c r="G72" s="585"/>
      <c r="H72" s="585"/>
      <c r="I72" s="610">
        <f>C73*G38</f>
        <v>27.243639360000003</v>
      </c>
      <c r="J72" s="630"/>
      <c r="K72" s="587"/>
      <c r="L72" s="428"/>
      <c r="M72" s="635"/>
      <c r="N72" s="613"/>
      <c r="O72" s="549"/>
      <c r="P72" s="584"/>
      <c r="Q72" s="585"/>
      <c r="R72" s="585"/>
      <c r="S72" s="585"/>
      <c r="T72" s="610">
        <f>N73*G38</f>
        <v>1.8673205558515198</v>
      </c>
      <c r="U72" s="630"/>
      <c r="V72" s="587"/>
      <c r="W72" s="428"/>
      <c r="X72" s="636"/>
      <c r="Y72" s="615"/>
      <c r="Z72" s="549"/>
      <c r="AA72" s="592"/>
      <c r="AB72" s="593"/>
      <c r="AC72" s="593"/>
      <c r="AD72" s="593"/>
      <c r="AE72" s="616">
        <f>Y73*G38</f>
        <v>0.84878207084159984</v>
      </c>
      <c r="AF72" s="631"/>
      <c r="AG72" s="595"/>
      <c r="AH72" s="428"/>
      <c r="AI72" s="637"/>
      <c r="AJ72" s="619"/>
      <c r="AK72" s="567"/>
      <c r="AL72" s="598"/>
      <c r="AM72" s="599"/>
      <c r="AN72" s="599"/>
      <c r="AO72" s="278"/>
      <c r="AP72" s="620">
        <f>AJ73*G38</f>
        <v>11.4585579563616</v>
      </c>
      <c r="AQ72" s="632"/>
      <c r="AR72" s="601"/>
      <c r="AT72" s="285"/>
      <c r="AU72" s="622"/>
      <c r="AV72" s="574"/>
      <c r="AW72" s="603"/>
      <c r="AX72" s="604"/>
      <c r="AY72" s="604"/>
      <c r="AZ72" s="604"/>
      <c r="BA72" s="623">
        <f>AU73*G38</f>
        <v>2.5463462125247998</v>
      </c>
      <c r="BB72" s="633"/>
      <c r="BC72" s="606"/>
      <c r="BD72" s="607"/>
    </row>
    <row r="73" ht="63.75" customHeight="1">
      <c r="A73" s="105"/>
      <c r="B73" s="638" t="s">
        <v>109</v>
      </c>
      <c r="C73" s="639">
        <f>J62*C38</f>
        <v>113.51516400000001</v>
      </c>
      <c r="D73" s="238"/>
      <c r="E73" s="524">
        <f>C73-C73/1.18</f>
        <v>17.315872474576267</v>
      </c>
      <c r="F73" s="527">
        <v>0</v>
      </c>
      <c r="G73" s="527">
        <v>0</v>
      </c>
      <c r="H73" s="527">
        <f>I72*C21</f>
        <v>8.1730918080000006</v>
      </c>
      <c r="I73" s="527">
        <f>I72*C20</f>
        <v>3.5416731168000006</v>
      </c>
      <c r="J73" s="528">
        <f>I72-I73</f>
        <v>23.701966243200001</v>
      </c>
      <c r="K73" s="640">
        <f>E73+I73</f>
        <v>20.857545591376269</v>
      </c>
      <c r="L73" s="428"/>
      <c r="M73" s="641" t="s">
        <v>109</v>
      </c>
      <c r="N73" s="642">
        <f>R62*C38</f>
        <v>7.7805023160479996</v>
      </c>
      <c r="O73" s="549"/>
      <c r="P73" s="524">
        <f>N73-N73/1.18</f>
        <v>1.1868562854988474</v>
      </c>
      <c r="Q73" s="527">
        <v>0</v>
      </c>
      <c r="R73" s="527">
        <v>0</v>
      </c>
      <c r="S73" s="527">
        <f>T72*C21</f>
        <v>0.56019616675545592</v>
      </c>
      <c r="T73" s="527">
        <f>T72*C20</f>
        <v>0.24275167226069758</v>
      </c>
      <c r="U73" s="528">
        <f>T72-T73</f>
        <v>1.6245688835908223</v>
      </c>
      <c r="V73" s="640">
        <f>P73+T73</f>
        <v>1.4296079577595449</v>
      </c>
      <c r="W73" s="428"/>
      <c r="X73" s="643" t="s">
        <v>109</v>
      </c>
      <c r="Y73" s="644">
        <f>Y62*C38</f>
        <v>3.5365919618399997</v>
      </c>
      <c r="Z73" s="549"/>
      <c r="AA73" s="540">
        <f>Y73-Y73/1.18</f>
        <v>0.53948012977220339</v>
      </c>
      <c r="AB73" s="645">
        <v>0</v>
      </c>
      <c r="AC73" s="645">
        <v>0</v>
      </c>
      <c r="AD73" s="645">
        <f>AE72*C21</f>
        <v>0.25463462125247993</v>
      </c>
      <c r="AE73" s="645">
        <f>AE72*C20</f>
        <v>0.11034166920940798</v>
      </c>
      <c r="AF73" s="646">
        <f>AE72-AE73</f>
        <v>0.73844040163219182</v>
      </c>
      <c r="AG73" s="647">
        <f>AA73+AE73</f>
        <v>0.64982179898161141</v>
      </c>
      <c r="AH73" s="428"/>
      <c r="AI73" s="648" t="s">
        <v>109</v>
      </c>
      <c r="AJ73" s="649">
        <f>AG62*C38</f>
        <v>47.743991484840002</v>
      </c>
      <c r="AK73" s="567"/>
      <c r="AL73" s="650">
        <f>AJ73-AJ73/1.18</f>
        <v>7.2829817519247442</v>
      </c>
      <c r="AM73" s="651">
        <v>0</v>
      </c>
      <c r="AN73" s="651">
        <v>0</v>
      </c>
      <c r="AO73" s="652">
        <f>AP72*C21</f>
        <v>3.43756738690848</v>
      </c>
      <c r="AP73" s="652">
        <f>AP72*C20</f>
        <v>1.4896125343270081</v>
      </c>
      <c r="AQ73" s="653">
        <f>AP72-AP73</f>
        <v>9.9689454220345919</v>
      </c>
      <c r="AR73" s="654">
        <f>AL73+AP73</f>
        <v>8.7725942862517527</v>
      </c>
      <c r="AT73" s="286" t="s">
        <v>109</v>
      </c>
      <c r="AU73" s="655">
        <f>AN62*C38</f>
        <v>10.60977588552</v>
      </c>
      <c r="AV73" s="574"/>
      <c r="AW73" s="656">
        <f>AU73-AU73/1.18</f>
        <v>1.6184403893166088</v>
      </c>
      <c r="AX73" s="657">
        <v>0</v>
      </c>
      <c r="AY73" s="657">
        <v>0</v>
      </c>
      <c r="AZ73" s="657">
        <f>BA72*C21</f>
        <v>0.7639038637574399</v>
      </c>
      <c r="BA73" s="657">
        <f>BA72*C20</f>
        <v>0.33102500762822396</v>
      </c>
      <c r="BB73" s="658">
        <f>BA72-BA73</f>
        <v>2.2153212048965756</v>
      </c>
      <c r="BC73" s="659">
        <f>AW73+BA73</f>
        <v>1.9494653969448328</v>
      </c>
      <c r="BD73" s="607"/>
    </row>
    <row r="74">
      <c r="A74" s="105"/>
      <c r="B74" s="193"/>
      <c r="C74" s="290"/>
      <c r="D74" s="238"/>
      <c r="E74" s="428"/>
      <c r="F74" s="428"/>
      <c r="G74" s="428"/>
      <c r="H74" s="428"/>
      <c r="I74" s="428"/>
      <c r="J74" s="428"/>
      <c r="K74" s="660"/>
      <c r="L74" s="428"/>
      <c r="M74" s="661"/>
      <c r="N74" s="662"/>
      <c r="O74" s="551"/>
      <c r="P74" s="428"/>
      <c r="Q74" s="428"/>
      <c r="R74" s="428"/>
      <c r="S74" s="428"/>
      <c r="T74" s="428"/>
      <c r="U74" s="428"/>
      <c r="V74" s="428"/>
      <c r="W74" s="428"/>
      <c r="X74" s="663"/>
      <c r="Y74" s="664"/>
      <c r="Z74" s="428"/>
      <c r="AA74" s="428"/>
      <c r="AB74" s="428"/>
      <c r="AC74" s="428"/>
      <c r="AD74" s="428"/>
      <c r="AE74" s="428"/>
      <c r="AF74" s="428"/>
      <c r="AG74" s="428"/>
      <c r="AH74" s="428"/>
      <c r="AI74" s="663"/>
      <c r="AJ74" s="664"/>
      <c r="AK74" s="428"/>
      <c r="AL74" s="428"/>
      <c r="AM74" s="428"/>
      <c r="AN74" s="428"/>
      <c r="AO74" s="238"/>
      <c r="AP74" s="238"/>
      <c r="AT74" s="293"/>
      <c r="AU74" s="294"/>
      <c r="BD74" s="665"/>
    </row>
    <row r="75" ht="15.75">
      <c r="A75" s="105"/>
      <c r="B75" s="220" t="s">
        <v>110</v>
      </c>
      <c r="C75" s="290"/>
      <c r="D75" s="238"/>
      <c r="E75" s="428"/>
      <c r="F75" s="428"/>
      <c r="G75" s="428"/>
      <c r="H75" s="428"/>
      <c r="I75" s="428"/>
      <c r="J75" s="428"/>
      <c r="K75" s="660"/>
      <c r="L75" s="428"/>
      <c r="M75" s="666"/>
      <c r="N75" s="667"/>
      <c r="O75" s="551"/>
      <c r="P75" s="428"/>
      <c r="Q75" s="428"/>
      <c r="R75" s="428"/>
      <c r="S75" s="428"/>
      <c r="T75" s="428"/>
      <c r="U75" s="428"/>
      <c r="V75" s="428"/>
      <c r="W75" s="428"/>
      <c r="X75" s="668"/>
      <c r="Y75" s="669"/>
      <c r="Z75" s="428"/>
      <c r="AA75" s="428"/>
      <c r="AB75" s="428"/>
      <c r="AC75" s="428"/>
      <c r="AD75" s="428"/>
      <c r="AE75" s="428"/>
      <c r="AF75" s="428"/>
      <c r="AG75" s="428"/>
      <c r="AH75" s="428"/>
      <c r="AI75" s="668"/>
      <c r="AJ75" s="669"/>
      <c r="AK75" s="428"/>
      <c r="AL75" s="428"/>
      <c r="AM75" s="428"/>
      <c r="AN75" s="428"/>
      <c r="AO75" s="238"/>
      <c r="AP75" s="238"/>
      <c r="AT75" s="297"/>
      <c r="AU75" s="298"/>
      <c r="BD75" s="665"/>
    </row>
    <row r="76" ht="15.75">
      <c r="A76" s="105" t="s">
        <v>111</v>
      </c>
      <c r="B76" s="220" t="s">
        <v>61</v>
      </c>
      <c r="C76" s="290"/>
      <c r="D76" s="238"/>
      <c r="E76" s="556"/>
      <c r="F76" s="557"/>
      <c r="G76" s="557"/>
      <c r="H76" s="557"/>
      <c r="I76" s="670">
        <f>C77*G35</f>
        <v>31.743704789999995</v>
      </c>
      <c r="J76" s="671"/>
      <c r="K76" s="672"/>
      <c r="L76" s="428"/>
      <c r="M76" s="673" t="s">
        <v>106</v>
      </c>
      <c r="N76" s="545"/>
      <c r="O76" s="549"/>
      <c r="P76" s="561"/>
      <c r="Q76" s="562"/>
      <c r="R76" s="562"/>
      <c r="S76" s="562"/>
      <c r="T76" s="563">
        <f>N77*G35</f>
        <v>2.1757618976662796</v>
      </c>
      <c r="U76" s="564"/>
      <c r="V76" s="565"/>
      <c r="W76" s="428"/>
      <c r="X76" s="673" t="s">
        <v>106</v>
      </c>
      <c r="Y76" s="545"/>
      <c r="Z76" s="549"/>
      <c r="AA76" s="561"/>
      <c r="AB76" s="562"/>
      <c r="AC76" s="562"/>
      <c r="AD76" s="562"/>
      <c r="AE76" s="563">
        <f>Y77*G35</f>
        <v>0.98898268075739981</v>
      </c>
      <c r="AF76" s="564"/>
      <c r="AG76" s="565"/>
      <c r="AH76" s="428"/>
      <c r="AI76" s="673" t="s">
        <v>106</v>
      </c>
      <c r="AJ76" s="545"/>
      <c r="AK76" s="549"/>
      <c r="AL76" s="561"/>
      <c r="AM76" s="562"/>
      <c r="AN76" s="562"/>
      <c r="AO76" s="260"/>
      <c r="AP76" s="261">
        <f>AJ77*G35</f>
        <v>13.3512661902249</v>
      </c>
      <c r="AQ76" s="262"/>
      <c r="AR76" s="263"/>
      <c r="AT76" s="302" t="s">
        <v>106</v>
      </c>
      <c r="AU76" s="257"/>
      <c r="AV76" s="238"/>
      <c r="AW76" s="259"/>
      <c r="AX76" s="260"/>
      <c r="AY76" s="260"/>
      <c r="AZ76" s="260"/>
      <c r="BA76" s="261">
        <f>AU77*G35</f>
        <v>2.9669480422721994</v>
      </c>
      <c r="BB76" s="262"/>
      <c r="BC76" s="674"/>
      <c r="BD76" s="665"/>
    </row>
    <row r="77">
      <c r="A77" s="105"/>
      <c r="B77" s="581" t="s">
        <v>61</v>
      </c>
      <c r="C77" s="675">
        <f>J67*C35</f>
        <v>126.97481915999998</v>
      </c>
      <c r="D77" s="238"/>
      <c r="E77" s="584">
        <f>C77-C77/1.18</f>
        <v>19.369040210847444</v>
      </c>
      <c r="F77" s="585">
        <v>0</v>
      </c>
      <c r="G77" s="585">
        <v>0</v>
      </c>
      <c r="H77" s="585">
        <f>I76*C21</f>
        <v>9.523111436999999</v>
      </c>
      <c r="I77" s="585">
        <f>I76*C20</f>
        <v>4.1266816226999996</v>
      </c>
      <c r="J77" s="586">
        <f>I76-I77</f>
        <v>27.617023167299998</v>
      </c>
      <c r="K77" s="587">
        <f>E77+I77</f>
        <v>23.495721833547442</v>
      </c>
      <c r="L77" s="428"/>
      <c r="M77" s="581" t="s">
        <v>107</v>
      </c>
      <c r="N77" s="591">
        <f>U67*C35</f>
        <v>8.7030475906651183</v>
      </c>
      <c r="O77" s="549"/>
      <c r="P77" s="592">
        <f>N77-N77/1.18</f>
        <v>1.3275835307794246</v>
      </c>
      <c r="Q77" s="592">
        <v>0</v>
      </c>
      <c r="R77" s="593">
        <v>0</v>
      </c>
      <c r="S77" s="593">
        <f>T76*C21</f>
        <v>0.65272856929988388</v>
      </c>
      <c r="T77" s="593">
        <f>T76*C20</f>
        <v>0.28284904669661637</v>
      </c>
      <c r="U77" s="594">
        <f>T76-T77</f>
        <v>1.8929128509696631</v>
      </c>
      <c r="V77" s="595">
        <f>P77+T77</f>
        <v>1.6104325774760411</v>
      </c>
      <c r="W77" s="428"/>
      <c r="X77" s="590" t="s">
        <v>107</v>
      </c>
      <c r="Y77" s="591">
        <f>AF67*C35</f>
        <v>3.9559307230295992</v>
      </c>
      <c r="Z77" s="549"/>
      <c r="AA77" s="592">
        <f>Y77-Y77/1.18</f>
        <v>0.60344705944519283</v>
      </c>
      <c r="AB77" s="592">
        <v>0</v>
      </c>
      <c r="AC77" s="593">
        <v>0</v>
      </c>
      <c r="AD77" s="593">
        <f>AE76*C21</f>
        <v>0.29669480422721994</v>
      </c>
      <c r="AE77" s="593">
        <f>AE76*C20</f>
        <v>0.12856774849846198</v>
      </c>
      <c r="AF77" s="594">
        <f>AE76-AE77</f>
        <v>0.86041493225893784</v>
      </c>
      <c r="AG77" s="595">
        <f>AA77+AE77</f>
        <v>0.73201480794365481</v>
      </c>
      <c r="AH77" s="428"/>
      <c r="AI77" s="590" t="s">
        <v>107</v>
      </c>
      <c r="AJ77" s="591">
        <f>AQ67*C35</f>
        <v>53.405064760899599</v>
      </c>
      <c r="AK77" s="549"/>
      <c r="AL77" s="592">
        <f>AJ77-AJ77/1.18</f>
        <v>8.1465353025101024</v>
      </c>
      <c r="AM77" s="592">
        <v>0</v>
      </c>
      <c r="AN77" s="593">
        <v>0</v>
      </c>
      <c r="AO77" s="275">
        <f>AP76*C21</f>
        <v>4.0053798570674699</v>
      </c>
      <c r="AP77" s="275">
        <f>AP76*C20</f>
        <v>1.735664604729237</v>
      </c>
      <c r="AQ77" s="276">
        <f>AP76-AP77</f>
        <v>11.615601585495662</v>
      </c>
      <c r="AR77" s="277">
        <f>AL77+AP77</f>
        <v>9.8821999072393396</v>
      </c>
      <c r="AT77" s="269" t="s">
        <v>107</v>
      </c>
      <c r="AU77" s="270">
        <f>BB67*C35</f>
        <v>11.867792169088798</v>
      </c>
      <c r="AV77" s="238"/>
      <c r="AW77" s="272">
        <f>AU77-AU77/1.18</f>
        <v>1.8103411783355785</v>
      </c>
      <c r="AX77" s="272">
        <v>0</v>
      </c>
      <c r="AY77" s="275">
        <v>0</v>
      </c>
      <c r="AZ77" s="275">
        <f>BA76*C21</f>
        <v>0.89008441268165983</v>
      </c>
      <c r="BA77" s="275">
        <f>BA76*C20</f>
        <v>0.38570324549538593</v>
      </c>
      <c r="BB77" s="276">
        <f>BA76-BA77</f>
        <v>2.5812447967768133</v>
      </c>
      <c r="BC77" s="676">
        <f>AW77+BA77</f>
        <v>2.1960444238309647</v>
      </c>
      <c r="BD77" s="665"/>
    </row>
    <row r="78">
      <c r="A78" s="105"/>
      <c r="B78" s="608"/>
      <c r="C78" s="615"/>
      <c r="D78" s="238"/>
      <c r="E78" s="584"/>
      <c r="F78" s="585"/>
      <c r="G78" s="585"/>
      <c r="H78" s="585"/>
      <c r="I78" s="677">
        <f>C79*G36</f>
        <v>4.1901690322799992</v>
      </c>
      <c r="J78" s="586"/>
      <c r="K78" s="587"/>
      <c r="L78" s="428"/>
      <c r="M78" s="608"/>
      <c r="N78" s="615"/>
      <c r="O78" s="549"/>
      <c r="P78" s="592"/>
      <c r="Q78" s="593"/>
      <c r="R78" s="593"/>
      <c r="S78" s="593"/>
      <c r="T78" s="616">
        <f>N79*G36</f>
        <v>0.28720057049194891</v>
      </c>
      <c r="U78" s="617"/>
      <c r="V78" s="595"/>
      <c r="W78" s="428"/>
      <c r="X78" s="614"/>
      <c r="Y78" s="615"/>
      <c r="Z78" s="549"/>
      <c r="AA78" s="592"/>
      <c r="AB78" s="593"/>
      <c r="AC78" s="593"/>
      <c r="AD78" s="593"/>
      <c r="AE78" s="616">
        <f>Y79*G36</f>
        <v>0.13054571385997676</v>
      </c>
      <c r="AF78" s="617"/>
      <c r="AG78" s="595"/>
      <c r="AH78" s="428"/>
      <c r="AI78" s="614"/>
      <c r="AJ78" s="615"/>
      <c r="AK78" s="549"/>
      <c r="AL78" s="592"/>
      <c r="AM78" s="593"/>
      <c r="AN78" s="593"/>
      <c r="AO78" s="275"/>
      <c r="AP78" s="281">
        <f>AJ79*G36</f>
        <v>1.7623671371096867</v>
      </c>
      <c r="AQ78" s="282"/>
      <c r="AR78" s="277"/>
      <c r="AT78" s="279"/>
      <c r="AU78" s="280"/>
      <c r="AV78" s="238"/>
      <c r="AW78" s="272"/>
      <c r="AX78" s="275"/>
      <c r="AY78" s="275"/>
      <c r="AZ78" s="275"/>
      <c r="BA78" s="281">
        <f>AU79*G36</f>
        <v>0.39163714157993029</v>
      </c>
      <c r="BB78" s="282"/>
      <c r="BC78" s="676"/>
      <c r="BD78" s="665"/>
    </row>
    <row r="79">
      <c r="A79" s="105"/>
      <c r="B79" s="608" t="s">
        <v>63</v>
      </c>
      <c r="C79" s="615">
        <f>J67*C36</f>
        <v>23.278716845999998</v>
      </c>
      <c r="D79" s="238"/>
      <c r="E79" s="584">
        <f>C79-C79/1.18</f>
        <v>3.5509907053220324</v>
      </c>
      <c r="F79" s="585">
        <v>0</v>
      </c>
      <c r="G79" s="585">
        <v>0</v>
      </c>
      <c r="H79" s="585">
        <f>I78*C21</f>
        <v>1.2570507096839998</v>
      </c>
      <c r="I79" s="585">
        <f>I78*C20</f>
        <v>0.54472197419639989</v>
      </c>
      <c r="J79" s="586">
        <f>I78-I79</f>
        <v>3.6454470580835991</v>
      </c>
      <c r="K79" s="587">
        <f>E79+I79</f>
        <v>4.0957126795184324</v>
      </c>
      <c r="L79" s="428"/>
      <c r="M79" s="608" t="s">
        <v>63</v>
      </c>
      <c r="N79" s="627">
        <f>U67*C36</f>
        <v>1.5955587249552718</v>
      </c>
      <c r="O79" s="549"/>
      <c r="P79" s="592">
        <f>N79-N79/1.18</f>
        <v>0.2433903139762279</v>
      </c>
      <c r="Q79" s="593">
        <v>0</v>
      </c>
      <c r="R79" s="593">
        <v>0</v>
      </c>
      <c r="S79" s="593">
        <f>T78*C21</f>
        <v>0.086160171147584674</v>
      </c>
      <c r="T79" s="593">
        <f>T78*C20</f>
        <v>0.037336074163953362</v>
      </c>
      <c r="U79" s="594">
        <f>T78-T79</f>
        <v>0.24986449632799557</v>
      </c>
      <c r="V79" s="595">
        <f>P79+T79</f>
        <v>0.28072638814018125</v>
      </c>
      <c r="W79" s="428"/>
      <c r="X79" s="614" t="s">
        <v>63</v>
      </c>
      <c r="Y79" s="627">
        <f>AF67*C36</f>
        <v>0.7252539658887599</v>
      </c>
      <c r="Z79" s="549"/>
      <c r="AA79" s="592">
        <f>Y79-Y79/1.18</f>
        <v>0.11063196089828542</v>
      </c>
      <c r="AB79" s="593">
        <v>0</v>
      </c>
      <c r="AC79" s="593">
        <v>0</v>
      </c>
      <c r="AD79" s="593">
        <f>AE78*C21</f>
        <v>0.039163714157993031</v>
      </c>
      <c r="AE79" s="593">
        <f>AE78*C20</f>
        <v>0.016970942801796979</v>
      </c>
      <c r="AF79" s="594">
        <f>AE78-AE79</f>
        <v>0.11357477105817979</v>
      </c>
      <c r="AG79" s="595">
        <f>AA79+AE79</f>
        <v>0.1276029037000824</v>
      </c>
      <c r="AH79" s="428"/>
      <c r="AI79" s="614" t="s">
        <v>63</v>
      </c>
      <c r="AJ79" s="627">
        <f>AQ67*C36</f>
        <v>9.7909285394982604</v>
      </c>
      <c r="AK79" s="549"/>
      <c r="AL79" s="592">
        <f>AJ79-AJ79/1.18</f>
        <v>1.4935314721268522</v>
      </c>
      <c r="AM79" s="593">
        <v>0</v>
      </c>
      <c r="AN79" s="593">
        <v>0</v>
      </c>
      <c r="AO79" s="275">
        <f>AP78*C21</f>
        <v>0.52871014113290604</v>
      </c>
      <c r="AP79" s="275">
        <f>AP78*C20</f>
        <v>0.22910772782425928</v>
      </c>
      <c r="AQ79" s="276">
        <f>AP78-AP79</f>
        <v>1.5332594092854275</v>
      </c>
      <c r="AR79" s="277">
        <f>AL79+AP79</f>
        <v>1.7226391999511115</v>
      </c>
      <c r="AT79" s="279" t="s">
        <v>63</v>
      </c>
      <c r="AU79" s="283">
        <f>BB67*C36</f>
        <v>2.1757618976662796</v>
      </c>
      <c r="AV79" s="238"/>
      <c r="AW79" s="272">
        <f>AU79-AU79/1.18</f>
        <v>0.33189588269485615</v>
      </c>
      <c r="AX79" s="275">
        <v>0</v>
      </c>
      <c r="AY79" s="275">
        <v>0</v>
      </c>
      <c r="AZ79" s="275">
        <f>BA78*C21</f>
        <v>0.11749114247397908</v>
      </c>
      <c r="BA79" s="275">
        <f>BA78*C20</f>
        <v>0.050912828405390936</v>
      </c>
      <c r="BB79" s="276">
        <f>BA78-BA79</f>
        <v>0.34072431317453933</v>
      </c>
      <c r="BC79" s="676">
        <f>AW79+BA79</f>
        <v>0.38280871110024706</v>
      </c>
      <c r="BD79" s="665"/>
    </row>
    <row r="80">
      <c r="A80" s="105"/>
      <c r="B80" s="608"/>
      <c r="C80" s="615"/>
      <c r="D80" s="238"/>
      <c r="E80" s="584"/>
      <c r="F80" s="585"/>
      <c r="G80" s="585"/>
      <c r="H80" s="585"/>
      <c r="I80" s="677">
        <f>C81*G37</f>
        <v>11.639358422999999</v>
      </c>
      <c r="J80" s="586"/>
      <c r="K80" s="587"/>
      <c r="L80" s="428"/>
      <c r="M80" s="608"/>
      <c r="N80" s="615"/>
      <c r="O80" s="549"/>
      <c r="P80" s="592"/>
      <c r="Q80" s="593"/>
      <c r="R80" s="593"/>
      <c r="S80" s="593"/>
      <c r="T80" s="616">
        <f>N81*G37</f>
        <v>0.79777936247763592</v>
      </c>
      <c r="U80" s="631"/>
      <c r="V80" s="595"/>
      <c r="W80" s="428"/>
      <c r="X80" s="614"/>
      <c r="Y80" s="615"/>
      <c r="Z80" s="549"/>
      <c r="AA80" s="592"/>
      <c r="AB80" s="593"/>
      <c r="AC80" s="593"/>
      <c r="AD80" s="593"/>
      <c r="AE80" s="616">
        <f>Y81*G37</f>
        <v>0.36262698294437995</v>
      </c>
      <c r="AF80" s="631"/>
      <c r="AG80" s="595"/>
      <c r="AH80" s="428"/>
      <c r="AI80" s="614"/>
      <c r="AJ80" s="615"/>
      <c r="AK80" s="549"/>
      <c r="AL80" s="592"/>
      <c r="AM80" s="593"/>
      <c r="AN80" s="593"/>
      <c r="AO80" s="275"/>
      <c r="AP80" s="281">
        <f>AJ81*G37</f>
        <v>4.8954642697491302</v>
      </c>
      <c r="AQ80" s="284"/>
      <c r="AR80" s="277"/>
      <c r="AT80" s="279"/>
      <c r="AU80" s="280"/>
      <c r="AV80" s="238"/>
      <c r="AW80" s="272"/>
      <c r="AX80" s="275"/>
      <c r="AY80" s="275"/>
      <c r="AZ80" s="275"/>
      <c r="BA80" s="281">
        <f>AU81*G37</f>
        <v>1.0878809488331398</v>
      </c>
      <c r="BB80" s="284"/>
      <c r="BC80" s="676"/>
      <c r="BD80" s="665"/>
    </row>
    <row r="81" ht="66.75" customHeight="1">
      <c r="A81" s="105"/>
      <c r="B81" s="634" t="s">
        <v>112</v>
      </c>
      <c r="C81" s="615">
        <f>J67*C37</f>
        <v>46.557433691999996</v>
      </c>
      <c r="D81" s="238"/>
      <c r="E81" s="584">
        <f>C81-C81/1.18</f>
        <v>7.1019814106440649</v>
      </c>
      <c r="F81" s="585">
        <v>0</v>
      </c>
      <c r="G81" s="585">
        <v>0</v>
      </c>
      <c r="H81" s="585">
        <f>I80*C21</f>
        <v>3.4918075268999997</v>
      </c>
      <c r="I81" s="585">
        <f>I80*C20</f>
        <v>1.5131165949899998</v>
      </c>
      <c r="J81" s="586">
        <f>I80-I81</f>
        <v>10.126241828009999</v>
      </c>
      <c r="K81" s="587">
        <f>E81+I81</f>
        <v>8.6150980056340654</v>
      </c>
      <c r="L81" s="428"/>
      <c r="M81" s="634" t="s">
        <v>108</v>
      </c>
      <c r="N81" s="627">
        <f>U67*C37</f>
        <v>3.1911174499105437</v>
      </c>
      <c r="O81" s="549"/>
      <c r="P81" s="592">
        <f>N81-N81/1.18</f>
        <v>0.4867806279524558</v>
      </c>
      <c r="Q81" s="593">
        <v>0</v>
      </c>
      <c r="R81" s="593">
        <v>0</v>
      </c>
      <c r="S81" s="593">
        <f>T80*C21</f>
        <v>0.23933380874329077</v>
      </c>
      <c r="T81" s="593">
        <f>T80*C20</f>
        <v>0.10371131712209267</v>
      </c>
      <c r="U81" s="594">
        <f>T80-T81</f>
        <v>0.69406804535554323</v>
      </c>
      <c r="V81" s="595">
        <f>P81+T81</f>
        <v>0.5904919450745485</v>
      </c>
      <c r="W81" s="428"/>
      <c r="X81" s="636" t="s">
        <v>108</v>
      </c>
      <c r="Y81" s="627">
        <f>AF67*C37</f>
        <v>1.4505079317775198</v>
      </c>
      <c r="Z81" s="549"/>
      <c r="AA81" s="592">
        <f>Y81-Y81/1.18</f>
        <v>0.22126392179657084</v>
      </c>
      <c r="AB81" s="593">
        <v>0</v>
      </c>
      <c r="AC81" s="593">
        <v>0</v>
      </c>
      <c r="AD81" s="593">
        <f>AE80*C21</f>
        <v>0.10878809488331398</v>
      </c>
      <c r="AE81" s="593">
        <f>AE80*C20</f>
        <v>0.047141507782769397</v>
      </c>
      <c r="AF81" s="594">
        <f>AE80-AE81</f>
        <v>0.31548547516161057</v>
      </c>
      <c r="AG81" s="595">
        <f>AA81+AE81</f>
        <v>0.26840542957934022</v>
      </c>
      <c r="AH81" s="428"/>
      <c r="AI81" s="636" t="s">
        <v>108</v>
      </c>
      <c r="AJ81" s="627">
        <f>AQ67*C37</f>
        <v>19.581857078996521</v>
      </c>
      <c r="AK81" s="549"/>
      <c r="AL81" s="592">
        <f>AJ81-AJ81/1.18</f>
        <v>2.9870629442537044</v>
      </c>
      <c r="AM81" s="593">
        <v>0</v>
      </c>
      <c r="AN81" s="593">
        <v>0</v>
      </c>
      <c r="AO81" s="275">
        <f>AP80*C21</f>
        <v>1.4686392809247391</v>
      </c>
      <c r="AP81" s="275">
        <f>AP80*C20</f>
        <v>0.63641035506738697</v>
      </c>
      <c r="AQ81" s="276">
        <f>AP80-AP81</f>
        <v>4.2590539146817434</v>
      </c>
      <c r="AR81" s="277">
        <f>AL81+AP81</f>
        <v>3.6234732993210912</v>
      </c>
      <c r="AT81" s="285" t="s">
        <v>108</v>
      </c>
      <c r="AU81" s="283">
        <f>BB67*C37</f>
        <v>4.3515237953325592</v>
      </c>
      <c r="AV81" s="238"/>
      <c r="AW81" s="272">
        <f>AU81-AU81/1.18</f>
        <v>0.6637917653897123</v>
      </c>
      <c r="AX81" s="275">
        <v>0</v>
      </c>
      <c r="AY81" s="275">
        <v>0</v>
      </c>
      <c r="AZ81" s="275">
        <f>BA80*C21</f>
        <v>0.32636428464994194</v>
      </c>
      <c r="BA81" s="275">
        <f>BA80*C20</f>
        <v>0.14142452334830818</v>
      </c>
      <c r="BB81" s="276">
        <f>BA80-BA81</f>
        <v>0.94645642548483155</v>
      </c>
      <c r="BC81" s="676">
        <f>AW81+BA81</f>
        <v>0.80521628873802054</v>
      </c>
      <c r="BD81" s="665"/>
    </row>
    <row r="82">
      <c r="A82" s="105"/>
      <c r="B82" s="634"/>
      <c r="C82" s="615"/>
      <c r="D82" s="238"/>
      <c r="E82" s="584"/>
      <c r="F82" s="585"/>
      <c r="G82" s="585"/>
      <c r="H82" s="585"/>
      <c r="I82" s="677">
        <f>C83*G38</f>
        <v>3.5552949364800002</v>
      </c>
      <c r="J82" s="586"/>
      <c r="K82" s="587"/>
      <c r="L82" s="428"/>
      <c r="M82" s="634"/>
      <c r="N82" s="615"/>
      <c r="O82" s="549"/>
      <c r="P82" s="592"/>
      <c r="Q82" s="593"/>
      <c r="R82" s="593"/>
      <c r="S82" s="593"/>
      <c r="T82" s="616">
        <f>N83*G38</f>
        <v>0.24368533253862332</v>
      </c>
      <c r="U82" s="631"/>
      <c r="V82" s="595"/>
      <c r="W82" s="428"/>
      <c r="X82" s="636"/>
      <c r="Y82" s="615"/>
      <c r="Z82" s="549"/>
      <c r="AA82" s="592"/>
      <c r="AB82" s="593"/>
      <c r="AC82" s="593"/>
      <c r="AD82" s="593"/>
      <c r="AE82" s="616">
        <f>Y83*G38</f>
        <v>0.1107660602448288</v>
      </c>
      <c r="AF82" s="631"/>
      <c r="AG82" s="595"/>
      <c r="AH82" s="428"/>
      <c r="AI82" s="636"/>
      <c r="AJ82" s="615"/>
      <c r="AK82" s="549"/>
      <c r="AL82" s="592"/>
      <c r="AM82" s="593"/>
      <c r="AN82" s="593"/>
      <c r="AO82" s="275"/>
      <c r="AP82" s="281">
        <f>AJ83*G38</f>
        <v>1.4953418133051888</v>
      </c>
      <c r="AQ82" s="284"/>
      <c r="AR82" s="277"/>
      <c r="AT82" s="285"/>
      <c r="AU82" s="280"/>
      <c r="AV82" s="238"/>
      <c r="AW82" s="272"/>
      <c r="AX82" s="275"/>
      <c r="AY82" s="275"/>
      <c r="AZ82" s="275"/>
      <c r="BA82" s="281">
        <f>AU83*G38</f>
        <v>0.33229818073448636</v>
      </c>
      <c r="BB82" s="284"/>
      <c r="BC82" s="676"/>
      <c r="BD82" s="665"/>
    </row>
    <row r="83" ht="62.25" customHeight="1">
      <c r="A83" s="105"/>
      <c r="B83" s="638" t="s">
        <v>113</v>
      </c>
      <c r="C83" s="678">
        <f>J67*C38</f>
        <v>14.813728902000001</v>
      </c>
      <c r="D83" s="238"/>
      <c r="E83" s="524">
        <f>C83-C83/1.18</f>
        <v>2.2597213579322037</v>
      </c>
      <c r="F83" s="527">
        <v>0</v>
      </c>
      <c r="G83" s="527">
        <v>0</v>
      </c>
      <c r="H83" s="527">
        <f>I82*C21</f>
        <v>1.0665884809440001</v>
      </c>
      <c r="I83" s="527">
        <f>I82*C20</f>
        <v>0.46218834174240003</v>
      </c>
      <c r="J83" s="528">
        <f>I82-I83</f>
        <v>3.0931065947376002</v>
      </c>
      <c r="K83" s="640">
        <f>E83+I83</f>
        <v>2.7219096996746037</v>
      </c>
      <c r="L83" s="428"/>
      <c r="M83" s="679" t="s">
        <v>109</v>
      </c>
      <c r="N83" s="680">
        <f>U67*C38</f>
        <v>1.0153555522442639</v>
      </c>
      <c r="O83" s="549"/>
      <c r="P83" s="681">
        <f>N83-N83/1.18</f>
        <v>0.15488474525759954</v>
      </c>
      <c r="Q83" s="682">
        <v>0</v>
      </c>
      <c r="R83" s="682">
        <v>0</v>
      </c>
      <c r="S83" s="682">
        <f>T82*C21</f>
        <v>0.073105599761586995</v>
      </c>
      <c r="T83" s="682">
        <f>T82*C20</f>
        <v>0.031679093230021035</v>
      </c>
      <c r="U83" s="683">
        <f>T82-T83</f>
        <v>0.2120062393086023</v>
      </c>
      <c r="V83" s="684">
        <f>P83+T83</f>
        <v>0.18656383848762059</v>
      </c>
      <c r="W83" s="428"/>
      <c r="X83" s="685" t="s">
        <v>109</v>
      </c>
      <c r="Y83" s="680">
        <f>AF67*C38</f>
        <v>0.46152525102011999</v>
      </c>
      <c r="Z83" s="549"/>
      <c r="AA83" s="681">
        <f>Y83-Y83/1.18</f>
        <v>0.07040215693527252</v>
      </c>
      <c r="AB83" s="682">
        <v>0</v>
      </c>
      <c r="AC83" s="682">
        <v>0</v>
      </c>
      <c r="AD83" s="682">
        <f>AE82*C21</f>
        <v>0.033229818073448637</v>
      </c>
      <c r="AE83" s="682">
        <f>AE82*C20</f>
        <v>0.014399587831827744</v>
      </c>
      <c r="AF83" s="683">
        <f>AE82-AE83</f>
        <v>0.096366472413001059</v>
      </c>
      <c r="AG83" s="684">
        <f>AA83+AE83</f>
        <v>0.084801744767100257</v>
      </c>
      <c r="AH83" s="428"/>
      <c r="AI83" s="685" t="s">
        <v>109</v>
      </c>
      <c r="AJ83" s="680">
        <f>AQ67*C38</f>
        <v>6.2305908887716202</v>
      </c>
      <c r="AK83" s="549"/>
      <c r="AL83" s="681">
        <f>AJ83-AJ83/1.18</f>
        <v>0.95042911862617885</v>
      </c>
      <c r="AM83" s="682">
        <v>0</v>
      </c>
      <c r="AN83" s="682">
        <v>0</v>
      </c>
      <c r="AO83" s="308">
        <f>AP82*C21</f>
        <v>0.44860254399155663</v>
      </c>
      <c r="AP83" s="308">
        <f>AP82*C20</f>
        <v>0.19439443572967455</v>
      </c>
      <c r="AQ83" s="309">
        <f>AP82-AP83</f>
        <v>1.3009473775755143</v>
      </c>
      <c r="AR83" s="310">
        <f>AL83+AP83</f>
        <v>1.1448235543558534</v>
      </c>
      <c r="AT83" s="305" t="s">
        <v>109</v>
      </c>
      <c r="AU83" s="306">
        <f>BB67*C38</f>
        <v>1.38457575306036</v>
      </c>
      <c r="AV83" s="238"/>
      <c r="AW83" s="307">
        <f>AU83-AU83/1.18</f>
        <v>0.21120647080581767</v>
      </c>
      <c r="AX83" s="308">
        <v>0</v>
      </c>
      <c r="AY83" s="308">
        <v>0</v>
      </c>
      <c r="AZ83" s="308">
        <f>BA82*C21</f>
        <v>0.099689454220345905</v>
      </c>
      <c r="BA83" s="308">
        <f>BA82*C20</f>
        <v>0.043198763495483225</v>
      </c>
      <c r="BB83" s="309">
        <f>BA82-BA83</f>
        <v>0.28909941723900312</v>
      </c>
      <c r="BC83" s="686">
        <f>AW83+BA83</f>
        <v>0.25440523430130091</v>
      </c>
      <c r="BD83" s="687"/>
    </row>
    <row r="84" ht="15.75">
      <c r="A84" s="105"/>
      <c r="B84" s="193"/>
      <c r="C84" s="290"/>
      <c r="D84" s="238"/>
      <c r="E84" s="549"/>
      <c r="F84" s="549"/>
      <c r="G84" s="549"/>
      <c r="H84" s="549"/>
      <c r="I84" s="549"/>
      <c r="J84" s="688"/>
      <c r="K84" s="689"/>
      <c r="L84" s="428"/>
      <c r="M84" s="690"/>
      <c r="N84" s="691"/>
      <c r="O84" s="691"/>
      <c r="P84" s="692"/>
      <c r="Q84" s="692"/>
      <c r="R84" s="692"/>
      <c r="S84" s="692"/>
      <c r="T84" s="692"/>
      <c r="U84" s="692"/>
      <c r="V84" s="693">
        <f>SUM(V67:V83)</f>
        <v>23.114304781196715</v>
      </c>
      <c r="W84" s="692"/>
      <c r="X84" s="692"/>
      <c r="Y84" s="692"/>
      <c r="Z84" s="692"/>
      <c r="AA84" s="692"/>
      <c r="AB84" s="692"/>
      <c r="AC84" s="692"/>
      <c r="AD84" s="692"/>
      <c r="AE84" s="692"/>
      <c r="AF84" s="692"/>
      <c r="AG84" s="693">
        <f>SUM(AG67:AG83)</f>
        <v>10.506502173271233</v>
      </c>
      <c r="AH84" s="692"/>
      <c r="AI84" s="692"/>
      <c r="AJ84" s="692"/>
      <c r="AK84" s="692"/>
      <c r="AL84" s="692"/>
      <c r="AM84" s="692"/>
      <c r="AN84" s="692"/>
      <c r="AO84" s="316"/>
      <c r="AP84" s="316"/>
      <c r="AQ84" s="314"/>
      <c r="AR84" s="315">
        <f>SUM(AR67:AR83)</f>
        <v>141.83777933916164</v>
      </c>
      <c r="AS84" s="314"/>
      <c r="AT84" s="314"/>
      <c r="AU84" s="314"/>
      <c r="AV84" s="314"/>
      <c r="AW84" s="314"/>
      <c r="AX84" s="314"/>
      <c r="AY84" s="314"/>
      <c r="AZ84" s="314"/>
      <c r="BA84" s="314"/>
      <c r="BB84" s="314"/>
      <c r="BC84" s="315">
        <f>SUM(BC67:BC83)</f>
        <v>31.519506519813699</v>
      </c>
      <c r="BD84" s="156">
        <f>V84+AG84+AR84+BC84</f>
        <v>206.97809281344328</v>
      </c>
    </row>
    <row r="85" ht="15.75">
      <c r="A85" s="105" t="s">
        <v>114</v>
      </c>
      <c r="B85" s="694" t="s">
        <v>115</v>
      </c>
      <c r="C85" s="688"/>
      <c r="D85" s="238"/>
      <c r="E85" s="428"/>
      <c r="F85" s="428"/>
      <c r="G85" s="428"/>
      <c r="H85" s="428"/>
      <c r="I85" s="428"/>
      <c r="J85" s="428"/>
      <c r="K85" s="660"/>
      <c r="L85" s="428"/>
      <c r="M85" s="551"/>
      <c r="N85" s="551"/>
      <c r="O85" s="551"/>
      <c r="P85" s="428"/>
      <c r="Q85" s="428"/>
      <c r="R85" s="428"/>
      <c r="S85" s="428"/>
      <c r="T85" s="428"/>
      <c r="U85" s="428"/>
      <c r="V85" s="428"/>
      <c r="W85" s="428"/>
      <c r="X85" s="428"/>
      <c r="Y85" s="428"/>
      <c r="Z85" s="428"/>
      <c r="AA85" s="428"/>
      <c r="AB85" s="428"/>
      <c r="AC85" s="428"/>
      <c r="AD85" s="428"/>
      <c r="AE85" s="428"/>
      <c r="AF85" s="428"/>
      <c r="AG85" s="428"/>
      <c r="AH85" s="428"/>
      <c r="AI85" s="428"/>
      <c r="AJ85" s="428"/>
      <c r="AK85" s="428"/>
      <c r="AL85" s="428"/>
      <c r="AM85" s="428"/>
      <c r="AN85" s="428"/>
      <c r="AO85" s="238"/>
      <c r="AP85" s="238"/>
    </row>
    <row r="86" ht="15.75">
      <c r="A86" s="105"/>
      <c r="B86" s="694" t="s">
        <v>61</v>
      </c>
      <c r="C86" s="688"/>
      <c r="D86" s="238"/>
      <c r="E86" s="556"/>
      <c r="F86" s="557"/>
      <c r="G86" s="557"/>
      <c r="H86" s="557"/>
      <c r="I86" s="670">
        <f>C87*G35</f>
        <v>4.1425534750949993</v>
      </c>
      <c r="J86" s="671"/>
      <c r="K86" s="672"/>
      <c r="L86" s="428"/>
      <c r="M86" s="551"/>
      <c r="N86" s="551"/>
      <c r="O86" s="551"/>
      <c r="P86" s="428"/>
      <c r="Q86" s="428"/>
      <c r="R86" s="428"/>
      <c r="S86" s="428"/>
      <c r="T86" s="428"/>
      <c r="U86" s="428"/>
      <c r="V86" s="428"/>
      <c r="W86" s="428"/>
      <c r="X86" s="428"/>
      <c r="Y86" s="428"/>
      <c r="Z86" s="428"/>
      <c r="AA86" s="428"/>
      <c r="AB86" s="428"/>
      <c r="AC86" s="428"/>
      <c r="AD86" s="428"/>
      <c r="AE86" s="428"/>
      <c r="AF86" s="428"/>
      <c r="AG86" s="428"/>
      <c r="AH86" s="428"/>
      <c r="AI86" s="428"/>
      <c r="AJ86" s="428"/>
      <c r="AK86" s="428"/>
      <c r="AL86" s="428"/>
      <c r="AM86" s="428"/>
      <c r="AN86" s="428"/>
      <c r="AO86" s="238"/>
      <c r="AP86" s="238"/>
    </row>
    <row r="87">
      <c r="A87" s="105"/>
      <c r="B87" s="590" t="s">
        <v>61</v>
      </c>
      <c r="C87" s="675">
        <f>J77*C35</f>
        <v>16.570213900379997</v>
      </c>
      <c r="D87" s="238"/>
      <c r="E87" s="584">
        <f>C87-C87/1.18</f>
        <v>2.5276597475155924</v>
      </c>
      <c r="F87" s="585">
        <v>0</v>
      </c>
      <c r="G87" s="585">
        <v>0</v>
      </c>
      <c r="H87" s="585">
        <f>I86*C21</f>
        <v>1.2427660425284996</v>
      </c>
      <c r="I87" s="585">
        <f>I86*C20</f>
        <v>0.53853195176234991</v>
      </c>
      <c r="J87" s="586">
        <f>I86-I87</f>
        <v>3.6040215233326496</v>
      </c>
      <c r="K87" s="587">
        <f>E87+I87</f>
        <v>3.0661916992779421</v>
      </c>
      <c r="L87" s="428"/>
      <c r="M87" s="551"/>
      <c r="N87" s="551"/>
      <c r="O87" s="551"/>
      <c r="P87" s="428"/>
      <c r="Q87" s="428"/>
      <c r="R87" s="428"/>
      <c r="S87" s="428"/>
      <c r="T87" s="428"/>
      <c r="U87" s="428"/>
      <c r="V87" s="428"/>
      <c r="W87" s="428"/>
      <c r="X87" s="428"/>
      <c r="Y87" s="428"/>
      <c r="Z87" s="428"/>
      <c r="AA87" s="428"/>
      <c r="AB87" s="428"/>
      <c r="AC87" s="428"/>
      <c r="AD87" s="428"/>
      <c r="AE87" s="428"/>
      <c r="AF87" s="428"/>
      <c r="AG87" s="428"/>
      <c r="AH87" s="428"/>
      <c r="AI87" s="428"/>
      <c r="AJ87" s="428"/>
      <c r="AK87" s="428"/>
      <c r="AL87" s="428"/>
      <c r="AM87" s="428"/>
      <c r="AN87" s="428"/>
      <c r="AO87" s="238"/>
      <c r="AP87" s="238"/>
    </row>
    <row r="88">
      <c r="A88" s="105"/>
      <c r="B88" s="614"/>
      <c r="C88" s="615"/>
      <c r="D88" s="238"/>
      <c r="E88" s="584"/>
      <c r="F88" s="585"/>
      <c r="G88" s="585"/>
      <c r="H88" s="585"/>
      <c r="I88" s="677">
        <f>C89*G36</f>
        <v>0.54681705871253994</v>
      </c>
      <c r="J88" s="586"/>
      <c r="K88" s="587"/>
      <c r="L88" s="428"/>
      <c r="M88" s="551"/>
      <c r="N88" s="551"/>
      <c r="O88" s="551"/>
      <c r="P88" s="428"/>
      <c r="Q88" s="428"/>
      <c r="R88" s="428"/>
      <c r="S88" s="428"/>
      <c r="T88" s="428"/>
      <c r="U88" s="428"/>
      <c r="V88" s="428"/>
      <c r="W88" s="428"/>
      <c r="X88" s="428"/>
      <c r="Y88" s="428"/>
      <c r="Z88" s="428"/>
      <c r="AA88" s="428"/>
      <c r="AB88" s="428"/>
      <c r="AC88" s="428"/>
      <c r="AD88" s="428"/>
      <c r="AE88" s="428"/>
      <c r="AF88" s="428"/>
      <c r="AG88" s="428"/>
      <c r="AH88" s="428"/>
      <c r="AI88" s="428"/>
      <c r="AJ88" s="428"/>
      <c r="AK88" s="428"/>
      <c r="AL88" s="428"/>
      <c r="AM88" s="428"/>
      <c r="AN88" s="428"/>
      <c r="AO88" s="238"/>
      <c r="AP88" s="238"/>
    </row>
    <row r="89">
      <c r="A89" s="105"/>
      <c r="B89" s="614" t="s">
        <v>63</v>
      </c>
      <c r="C89" s="615">
        <f>J77*C36</f>
        <v>3.0378725484029996</v>
      </c>
      <c r="D89" s="238"/>
      <c r="E89" s="584">
        <f>C89-C89/1.18</f>
        <v>0.46340428704452519</v>
      </c>
      <c r="F89" s="585">
        <v>0</v>
      </c>
      <c r="G89" s="585">
        <v>0</v>
      </c>
      <c r="H89" s="585">
        <f>I88*C21</f>
        <v>0.16404511761376198</v>
      </c>
      <c r="I89" s="585">
        <f>I88*C20</f>
        <v>0.071086217632630191</v>
      </c>
      <c r="J89" s="586">
        <f>I88-I89</f>
        <v>0.47573084107990976</v>
      </c>
      <c r="K89" s="587">
        <f>E89+I89</f>
        <v>0.53449050467715542</v>
      </c>
      <c r="L89" s="428"/>
      <c r="M89" s="551"/>
      <c r="N89" s="551"/>
      <c r="O89" s="551"/>
      <c r="P89" s="428"/>
      <c r="Q89" s="428"/>
      <c r="R89" s="428"/>
      <c r="S89" s="428"/>
      <c r="T89" s="428"/>
      <c r="U89" s="428"/>
      <c r="V89" s="428"/>
      <c r="W89" s="428"/>
      <c r="X89" s="428"/>
      <c r="Y89" s="428"/>
      <c r="Z89" s="428"/>
      <c r="AA89" s="428"/>
      <c r="AB89" s="428"/>
      <c r="AC89" s="428"/>
      <c r="AD89" s="428"/>
      <c r="AE89" s="428"/>
      <c r="AF89" s="428"/>
      <c r="AG89" s="428"/>
      <c r="AH89" s="428"/>
      <c r="AI89" s="428"/>
      <c r="AJ89" s="428"/>
      <c r="AK89" s="428"/>
      <c r="AL89" s="428"/>
      <c r="AM89" s="428"/>
      <c r="AN89" s="428"/>
      <c r="AO89" s="238"/>
      <c r="AP89" s="238"/>
    </row>
    <row r="90">
      <c r="A90" s="105"/>
      <c r="B90" s="614"/>
      <c r="C90" s="615"/>
      <c r="D90" s="238"/>
      <c r="E90" s="584"/>
      <c r="F90" s="585"/>
      <c r="G90" s="585"/>
      <c r="H90" s="585"/>
      <c r="I90" s="677">
        <f>C91*G37</f>
        <v>1.5189362742014998</v>
      </c>
      <c r="J90" s="586"/>
      <c r="K90" s="587"/>
      <c r="L90" s="428"/>
      <c r="M90" s="551"/>
      <c r="N90" s="551"/>
      <c r="O90" s="551"/>
      <c r="P90" s="428"/>
      <c r="Q90" s="428"/>
      <c r="R90" s="428"/>
      <c r="S90" s="428"/>
      <c r="T90" s="428"/>
      <c r="U90" s="428"/>
      <c r="V90" s="428"/>
      <c r="W90" s="428"/>
      <c r="X90" s="428"/>
      <c r="Y90" s="428"/>
      <c r="Z90" s="428"/>
      <c r="AA90" s="428"/>
      <c r="AB90" s="428"/>
      <c r="AC90" s="428"/>
      <c r="AD90" s="428"/>
      <c r="AE90" s="428"/>
      <c r="AF90" s="428"/>
      <c r="AG90" s="428"/>
      <c r="AH90" s="428"/>
      <c r="AI90" s="428"/>
      <c r="AJ90" s="428"/>
      <c r="AK90" s="428"/>
      <c r="AL90" s="428"/>
      <c r="AM90" s="428"/>
      <c r="AN90" s="428"/>
      <c r="AO90" s="238"/>
      <c r="AP90" s="238"/>
    </row>
    <row r="91" ht="26.25">
      <c r="A91" s="105"/>
      <c r="B91" s="636" t="s">
        <v>112</v>
      </c>
      <c r="C91" s="615">
        <f>J77*C37</f>
        <v>6.0757450968059992</v>
      </c>
      <c r="D91" s="238"/>
      <c r="E91" s="584">
        <f>C91-C91/1.18</f>
        <v>0.92680857408905037</v>
      </c>
      <c r="F91" s="585">
        <v>0</v>
      </c>
      <c r="G91" s="585">
        <v>0</v>
      </c>
      <c r="H91" s="585">
        <f>I90*C21</f>
        <v>0.45568088226044989</v>
      </c>
      <c r="I91" s="585">
        <f>I90*C20</f>
        <v>0.19746171564619497</v>
      </c>
      <c r="J91" s="586">
        <f>I90-I91</f>
        <v>1.3214745585553049</v>
      </c>
      <c r="K91" s="587">
        <f>E91+I91</f>
        <v>1.1242702897352452</v>
      </c>
      <c r="L91" s="428"/>
      <c r="M91" s="551"/>
      <c r="N91" s="551"/>
      <c r="O91" s="551"/>
      <c r="P91" s="428"/>
      <c r="Q91" s="428"/>
      <c r="R91" s="428"/>
      <c r="S91" s="428"/>
      <c r="T91" s="428"/>
      <c r="U91" s="428"/>
      <c r="V91" s="428"/>
      <c r="W91" s="428"/>
      <c r="X91" s="428"/>
      <c r="Y91" s="428"/>
      <c r="Z91" s="428"/>
      <c r="AA91" s="428"/>
      <c r="AB91" s="428"/>
      <c r="AC91" s="428"/>
      <c r="AD91" s="428"/>
      <c r="AE91" s="428"/>
      <c r="AF91" s="428"/>
      <c r="AG91" s="428"/>
      <c r="AH91" s="428"/>
      <c r="AI91" s="428"/>
      <c r="AJ91" s="428"/>
      <c r="AK91" s="428"/>
      <c r="AL91" s="428"/>
      <c r="AM91" s="428"/>
      <c r="AN91" s="428"/>
      <c r="AO91" s="238"/>
      <c r="AP91" s="238"/>
    </row>
    <row r="92">
      <c r="A92" s="105"/>
      <c r="B92" s="636"/>
      <c r="C92" s="615"/>
      <c r="D92" s="238"/>
      <c r="E92" s="584"/>
      <c r="F92" s="585"/>
      <c r="G92" s="585"/>
      <c r="H92" s="585"/>
      <c r="I92" s="677">
        <f>C93*G38</f>
        <v>0.46396598921064003</v>
      </c>
      <c r="J92" s="586"/>
      <c r="K92" s="587"/>
      <c r="L92" s="428"/>
      <c r="M92" s="551"/>
      <c r="N92" s="551"/>
      <c r="O92" s="551"/>
      <c r="P92" s="428"/>
      <c r="Q92" s="428"/>
      <c r="R92" s="428"/>
      <c r="S92" s="428"/>
      <c r="T92" s="428"/>
      <c r="U92" s="428"/>
      <c r="V92" s="428"/>
      <c r="W92" s="428"/>
      <c r="X92" s="428"/>
      <c r="Y92" s="428"/>
      <c r="Z92" s="428"/>
      <c r="AA92" s="428"/>
      <c r="AB92" s="428"/>
      <c r="AC92" s="428"/>
      <c r="AD92" s="428"/>
      <c r="AE92" s="428"/>
      <c r="AF92" s="428"/>
      <c r="AG92" s="428"/>
      <c r="AH92" s="428"/>
      <c r="AI92" s="428"/>
      <c r="AJ92" s="428"/>
      <c r="AK92" s="428"/>
      <c r="AL92" s="428"/>
      <c r="AM92" s="428"/>
      <c r="AN92" s="428"/>
      <c r="AO92" s="238"/>
      <c r="AP92" s="238"/>
    </row>
    <row r="93" ht="27">
      <c r="A93" s="105"/>
      <c r="B93" s="643" t="s">
        <v>113</v>
      </c>
      <c r="C93" s="678">
        <f>J77*C38</f>
        <v>1.9331916217110001</v>
      </c>
      <c r="D93" s="238"/>
      <c r="E93" s="524">
        <f>C93-C93/1.18</f>
        <v>0.29489363721015249</v>
      </c>
      <c r="F93" s="527">
        <v>0</v>
      </c>
      <c r="G93" s="527">
        <v>0</v>
      </c>
      <c r="H93" s="527">
        <f>I92*C21</f>
        <v>0.13918979676319201</v>
      </c>
      <c r="I93" s="527">
        <f>I92*C20</f>
        <v>0.060315578597383207</v>
      </c>
      <c r="J93" s="528">
        <f>I92-I93</f>
        <v>0.40365041061325679</v>
      </c>
      <c r="K93" s="640">
        <f>E93+I93</f>
        <v>0.35520921580753573</v>
      </c>
      <c r="L93" s="428"/>
      <c r="M93" s="551"/>
      <c r="N93" s="551"/>
      <c r="O93" s="551"/>
      <c r="P93" s="428"/>
      <c r="Q93" s="428"/>
      <c r="R93" s="428"/>
      <c r="S93" s="428"/>
      <c r="T93" s="428"/>
      <c r="U93" s="428"/>
      <c r="V93" s="428"/>
      <c r="W93" s="428"/>
      <c r="X93" s="428"/>
      <c r="Y93" s="428"/>
      <c r="Z93" s="428"/>
      <c r="AA93" s="428"/>
      <c r="AB93" s="428"/>
      <c r="AC93" s="428"/>
      <c r="AD93" s="428"/>
      <c r="AE93" s="428"/>
      <c r="AF93" s="428"/>
      <c r="AG93" s="428"/>
      <c r="AH93" s="428"/>
      <c r="AI93" s="428"/>
      <c r="AJ93" s="428"/>
      <c r="AK93" s="428"/>
      <c r="AL93" s="428"/>
      <c r="AM93" s="428"/>
      <c r="AN93" s="428"/>
      <c r="AO93" s="238"/>
      <c r="AP93" s="238"/>
    </row>
    <row r="94">
      <c r="A94" s="105"/>
      <c r="B94" s="472"/>
      <c r="C94" s="688"/>
      <c r="D94" s="238"/>
      <c r="E94" s="695"/>
      <c r="F94" s="695"/>
      <c r="G94" s="695"/>
      <c r="H94" s="695"/>
      <c r="I94" s="695"/>
      <c r="J94" s="696"/>
      <c r="K94" s="697"/>
      <c r="L94" s="428"/>
      <c r="M94" s="551"/>
      <c r="N94" s="551"/>
      <c r="O94" s="551"/>
      <c r="P94" s="428"/>
      <c r="Q94" s="428"/>
      <c r="R94" s="428"/>
      <c r="S94" s="428"/>
      <c r="T94" s="428"/>
      <c r="U94" s="428"/>
      <c r="V94" s="428"/>
      <c r="W94" s="428"/>
      <c r="X94" s="428"/>
      <c r="Y94" s="428"/>
      <c r="Z94" s="428"/>
      <c r="AA94" s="428"/>
      <c r="AB94" s="428"/>
      <c r="AC94" s="428"/>
      <c r="AD94" s="428"/>
      <c r="AE94" s="428"/>
      <c r="AF94" s="428"/>
      <c r="AG94" s="428"/>
      <c r="AH94" s="428"/>
      <c r="AI94" s="428"/>
      <c r="AJ94" s="428"/>
      <c r="AK94" s="428"/>
      <c r="AL94" s="428"/>
      <c r="AM94" s="428"/>
      <c r="AN94" s="428"/>
      <c r="AO94" s="238"/>
      <c r="AP94" s="238"/>
    </row>
    <row r="95" ht="15.75">
      <c r="A95" s="105" t="s">
        <v>116</v>
      </c>
      <c r="B95" s="694" t="s">
        <v>117</v>
      </c>
      <c r="C95" s="688"/>
      <c r="D95" s="238"/>
      <c r="E95" s="548"/>
      <c r="F95" s="548"/>
      <c r="G95" s="548"/>
      <c r="H95" s="548"/>
      <c r="I95" s="548"/>
      <c r="J95" s="548"/>
      <c r="K95" s="698"/>
      <c r="L95" s="428"/>
      <c r="M95" s="551"/>
      <c r="N95" s="551"/>
      <c r="O95" s="551"/>
      <c r="P95" s="428"/>
      <c r="Q95" s="428"/>
      <c r="R95" s="428"/>
      <c r="S95" s="428"/>
      <c r="T95" s="428"/>
      <c r="U95" s="428"/>
      <c r="V95" s="428"/>
      <c r="W95" s="428"/>
      <c r="X95" s="428"/>
      <c r="Y95" s="428"/>
      <c r="Z95" s="428"/>
      <c r="AA95" s="428"/>
      <c r="AB95" s="428"/>
      <c r="AC95" s="428"/>
      <c r="AD95" s="428"/>
      <c r="AE95" s="428"/>
      <c r="AF95" s="428"/>
      <c r="AG95" s="428"/>
      <c r="AH95" s="428"/>
      <c r="AI95" s="428"/>
      <c r="AJ95" s="428"/>
      <c r="AK95" s="428"/>
      <c r="AL95" s="428"/>
      <c r="AM95" s="428"/>
      <c r="AN95" s="428"/>
      <c r="AO95" s="238"/>
      <c r="AP95" s="238"/>
    </row>
    <row r="96" ht="15.75">
      <c r="A96" s="105"/>
      <c r="B96" s="694" t="s">
        <v>61</v>
      </c>
      <c r="C96" s="688"/>
      <c r="D96" s="238"/>
      <c r="E96" s="556"/>
      <c r="F96" s="557"/>
      <c r="G96" s="557"/>
      <c r="H96" s="557"/>
      <c r="I96" s="670">
        <f>C97*G35</f>
        <v>0.54060322849989739</v>
      </c>
      <c r="J96" s="671"/>
      <c r="K96" s="672"/>
      <c r="L96" s="428"/>
      <c r="M96" s="551"/>
      <c r="N96" s="551"/>
      <c r="O96" s="551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428"/>
      <c r="AL96" s="428"/>
      <c r="AM96" s="428"/>
      <c r="AN96" s="428"/>
      <c r="AO96" s="238"/>
      <c r="AP96" s="238"/>
    </row>
    <row r="97">
      <c r="A97" s="105"/>
      <c r="B97" s="590" t="s">
        <v>61</v>
      </c>
      <c r="C97" s="675">
        <f>J87*C35</f>
        <v>2.1624129139995896</v>
      </c>
      <c r="D97" s="238"/>
      <c r="E97" s="584">
        <f>C97-C97/1.18</f>
        <v>0.32985959705078471</v>
      </c>
      <c r="F97" s="585">
        <v>0</v>
      </c>
      <c r="G97" s="585">
        <v>0</v>
      </c>
      <c r="H97" s="585">
        <f>I96*C21</f>
        <v>0.16218096854996922</v>
      </c>
      <c r="I97" s="585">
        <f>I96*C20</f>
        <v>0.070278419704986661</v>
      </c>
      <c r="J97" s="586">
        <f>I96-I97</f>
        <v>0.47032480879491073</v>
      </c>
      <c r="K97" s="587">
        <f>E97+I97</f>
        <v>0.40013801675577138</v>
      </c>
      <c r="L97" s="428"/>
      <c r="M97" s="551"/>
      <c r="N97" s="551"/>
      <c r="O97" s="551"/>
      <c r="P97" s="428"/>
      <c r="Q97" s="428"/>
      <c r="R97" s="428"/>
      <c r="S97" s="428"/>
      <c r="T97" s="428"/>
      <c r="U97" s="428"/>
      <c r="V97" s="428"/>
      <c r="W97" s="428"/>
      <c r="X97" s="428"/>
      <c r="Y97" s="428"/>
      <c r="Z97" s="428"/>
      <c r="AA97" s="428"/>
      <c r="AB97" s="428"/>
      <c r="AC97" s="428"/>
      <c r="AD97" s="428"/>
      <c r="AE97" s="428"/>
      <c r="AF97" s="428"/>
      <c r="AG97" s="428"/>
      <c r="AH97" s="428"/>
      <c r="AI97" s="428"/>
      <c r="AJ97" s="428"/>
      <c r="AK97" s="428"/>
      <c r="AL97" s="428"/>
      <c r="AM97" s="428"/>
      <c r="AN97" s="428"/>
      <c r="AO97" s="238"/>
      <c r="AP97" s="238"/>
    </row>
    <row r="98">
      <c r="A98" s="105"/>
      <c r="B98" s="614"/>
      <c r="C98" s="615"/>
      <c r="D98" s="238"/>
      <c r="E98" s="584"/>
      <c r="F98" s="585"/>
      <c r="G98" s="585"/>
      <c r="H98" s="585"/>
      <c r="I98" s="677">
        <f>C99*G36</f>
        <v>0.071359626161986461</v>
      </c>
      <c r="J98" s="586"/>
      <c r="K98" s="587"/>
      <c r="L98" s="428"/>
      <c r="M98" s="551"/>
      <c r="N98" s="551"/>
      <c r="O98" s="551"/>
      <c r="P98" s="428"/>
      <c r="Q98" s="428"/>
      <c r="R98" s="428"/>
      <c r="S98" s="428"/>
      <c r="T98" s="428"/>
      <c r="U98" s="428"/>
      <c r="V98" s="428"/>
      <c r="W98" s="428"/>
      <c r="X98" s="428"/>
      <c r="Y98" s="428"/>
      <c r="Z98" s="428"/>
      <c r="AA98" s="428"/>
      <c r="AB98" s="428"/>
      <c r="AC98" s="428"/>
      <c r="AD98" s="428"/>
      <c r="AE98" s="428"/>
      <c r="AF98" s="428"/>
      <c r="AG98" s="428"/>
      <c r="AH98" s="428"/>
      <c r="AI98" s="428"/>
      <c r="AJ98" s="428"/>
      <c r="AK98" s="428"/>
      <c r="AL98" s="428"/>
      <c r="AM98" s="428"/>
      <c r="AN98" s="428"/>
      <c r="AO98" s="238"/>
      <c r="AP98" s="238"/>
    </row>
    <row r="99">
      <c r="A99" s="105"/>
      <c r="B99" s="614" t="s">
        <v>63</v>
      </c>
      <c r="C99" s="615">
        <f>J87*C36</f>
        <v>0.39644236756659146</v>
      </c>
      <c r="D99" s="238"/>
      <c r="E99" s="584">
        <f>C99-C99/1.18</f>
        <v>0.060474259459310564</v>
      </c>
      <c r="F99" s="585">
        <v>0</v>
      </c>
      <c r="G99" s="585">
        <v>0</v>
      </c>
      <c r="H99" s="585">
        <f>I98*C21</f>
        <v>0.021407887848595937</v>
      </c>
      <c r="I99" s="585">
        <f>I98*C20</f>
        <v>0.0092767514010582402</v>
      </c>
      <c r="J99" s="586">
        <f>I98-I99</f>
        <v>0.062082874760928219</v>
      </c>
      <c r="K99" s="587">
        <f>E99+I99</f>
        <v>0.069751010860368806</v>
      </c>
      <c r="L99" s="428"/>
      <c r="M99" s="551"/>
      <c r="N99" s="551"/>
      <c r="O99" s="551"/>
      <c r="P99" s="428"/>
      <c r="Q99" s="428"/>
      <c r="R99" s="428"/>
      <c r="S99" s="428"/>
      <c r="T99" s="428"/>
      <c r="U99" s="428"/>
      <c r="V99" s="428"/>
      <c r="W99" s="428"/>
      <c r="X99" s="428"/>
      <c r="Y99" s="428"/>
      <c r="Z99" s="428"/>
      <c r="AA99" s="428"/>
      <c r="AB99" s="428"/>
      <c r="AC99" s="428"/>
      <c r="AD99" s="428"/>
      <c r="AE99" s="428"/>
      <c r="AF99" s="428"/>
      <c r="AG99" s="428"/>
      <c r="AH99" s="428"/>
      <c r="AI99" s="428"/>
      <c r="AJ99" s="428"/>
      <c r="AK99" s="428"/>
      <c r="AL99" s="428"/>
      <c r="AM99" s="428"/>
      <c r="AN99" s="428"/>
      <c r="AO99" s="238"/>
      <c r="AP99" s="238"/>
    </row>
    <row r="100">
      <c r="A100" s="105"/>
      <c r="B100" s="614"/>
      <c r="C100" s="615"/>
      <c r="D100" s="238"/>
      <c r="E100" s="584"/>
      <c r="F100" s="585"/>
      <c r="G100" s="585"/>
      <c r="H100" s="585"/>
      <c r="I100" s="677">
        <f>C101*G37</f>
        <v>0.19822118378329573</v>
      </c>
      <c r="J100" s="586"/>
      <c r="K100" s="587"/>
      <c r="L100" s="428"/>
      <c r="M100" s="551"/>
      <c r="N100" s="551"/>
      <c r="O100" s="551"/>
      <c r="P100" s="428"/>
      <c r="Q100" s="428"/>
      <c r="R100" s="428"/>
      <c r="S100" s="428"/>
      <c r="T100" s="428"/>
      <c r="U100" s="428"/>
      <c r="V100" s="428"/>
      <c r="W100" s="428"/>
      <c r="X100" s="428"/>
      <c r="Y100" s="428"/>
      <c r="Z100" s="428"/>
      <c r="AA100" s="428"/>
      <c r="AB100" s="428"/>
      <c r="AC100" s="428"/>
      <c r="AD100" s="428"/>
      <c r="AE100" s="428"/>
      <c r="AF100" s="428"/>
      <c r="AG100" s="428"/>
      <c r="AH100" s="428"/>
      <c r="AI100" s="428"/>
      <c r="AJ100" s="428"/>
      <c r="AK100" s="428"/>
      <c r="AL100" s="428"/>
      <c r="AM100" s="428"/>
      <c r="AN100" s="428"/>
      <c r="AO100" s="238"/>
      <c r="AP100" s="238"/>
    </row>
    <row r="101" ht="26.25">
      <c r="A101" s="105"/>
      <c r="B101" s="636" t="s">
        <v>112</v>
      </c>
      <c r="C101" s="615">
        <f>J87*C37</f>
        <v>0.79288473513318292</v>
      </c>
      <c r="D101" s="238"/>
      <c r="E101" s="584">
        <f>C101-C101/1.18</f>
        <v>0.12094851891862113</v>
      </c>
      <c r="F101" s="585">
        <v>0</v>
      </c>
      <c r="G101" s="585">
        <v>0</v>
      </c>
      <c r="H101" s="585">
        <f>I100*C21</f>
        <v>0.059466355134988713</v>
      </c>
      <c r="I101" s="585">
        <f>I100*C20</f>
        <v>0.025768753891828446</v>
      </c>
      <c r="J101" s="586">
        <f>I100-I101</f>
        <v>0.17245242989146728</v>
      </c>
      <c r="K101" s="587">
        <f>E101+I101</f>
        <v>0.14671727281044958</v>
      </c>
      <c r="L101" s="428"/>
      <c r="M101" s="551"/>
      <c r="N101" s="551"/>
      <c r="O101" s="551"/>
      <c r="P101" s="428"/>
      <c r="Q101" s="428"/>
      <c r="R101" s="428"/>
      <c r="S101" s="428"/>
      <c r="T101" s="428"/>
      <c r="U101" s="428"/>
      <c r="V101" s="428"/>
      <c r="W101" s="428"/>
      <c r="X101" s="428"/>
      <c r="Y101" s="428"/>
      <c r="Z101" s="428"/>
      <c r="AA101" s="428"/>
      <c r="AB101" s="428"/>
      <c r="AC101" s="428"/>
      <c r="AD101" s="428"/>
      <c r="AE101" s="428"/>
      <c r="AF101" s="428"/>
      <c r="AG101" s="428"/>
      <c r="AH101" s="428"/>
      <c r="AI101" s="428"/>
      <c r="AJ101" s="428"/>
      <c r="AK101" s="428"/>
      <c r="AL101" s="428"/>
      <c r="AM101" s="428"/>
      <c r="AN101" s="428"/>
      <c r="AO101" s="238"/>
      <c r="AP101" s="238"/>
    </row>
    <row r="102">
      <c r="A102" s="105"/>
      <c r="B102" s="636"/>
      <c r="C102" s="615"/>
      <c r="D102" s="238"/>
      <c r="E102" s="584"/>
      <c r="F102" s="585"/>
      <c r="G102" s="585"/>
      <c r="H102" s="585"/>
      <c r="I102" s="677">
        <f>C103*G38</f>
        <v>0.060547561591988514</v>
      </c>
      <c r="J102" s="586"/>
      <c r="K102" s="587"/>
      <c r="L102" s="428"/>
      <c r="M102" s="551"/>
      <c r="N102" s="551"/>
      <c r="O102" s="551"/>
      <c r="P102" s="428"/>
      <c r="Q102" s="428"/>
      <c r="R102" s="428"/>
      <c r="S102" s="428"/>
      <c r="T102" s="428"/>
      <c r="U102" s="428"/>
      <c r="V102" s="428"/>
      <c r="W102" s="428"/>
      <c r="X102" s="428"/>
      <c r="Y102" s="428"/>
      <c r="Z102" s="428"/>
      <c r="AA102" s="428"/>
      <c r="AB102" s="428"/>
      <c r="AC102" s="428"/>
      <c r="AD102" s="428"/>
      <c r="AE102" s="428"/>
      <c r="AF102" s="428"/>
      <c r="AG102" s="428"/>
      <c r="AH102" s="428"/>
      <c r="AI102" s="428"/>
      <c r="AJ102" s="428"/>
      <c r="AK102" s="428"/>
      <c r="AL102" s="428"/>
      <c r="AM102" s="428"/>
      <c r="AN102" s="428"/>
      <c r="AO102" s="238"/>
      <c r="AP102" s="238"/>
    </row>
    <row r="103" ht="27">
      <c r="A103" s="105"/>
      <c r="B103" s="643" t="s">
        <v>113</v>
      </c>
      <c r="C103" s="678">
        <f>J87*C38</f>
        <v>0.25228150663328547</v>
      </c>
      <c r="D103" s="238"/>
      <c r="E103" s="524">
        <f>C103-C103/1.18</f>
        <v>0.038483619655924894</v>
      </c>
      <c r="F103" s="527">
        <v>0</v>
      </c>
      <c r="G103" s="527">
        <v>0</v>
      </c>
      <c r="H103" s="527">
        <f>I102*C21</f>
        <v>0.018164268477596553</v>
      </c>
      <c r="I103" s="527">
        <f>I102*C20</f>
        <v>0.007871183006958507</v>
      </c>
      <c r="J103" s="528">
        <f>I102-I103</f>
        <v>0.052676378585030006</v>
      </c>
      <c r="K103" s="640">
        <f>E103+I103</f>
        <v>0.046354802662883401</v>
      </c>
      <c r="L103" s="428"/>
      <c r="M103" s="551"/>
      <c r="N103" s="551"/>
      <c r="O103" s="551"/>
      <c r="P103" s="428"/>
      <c r="Q103" s="428"/>
      <c r="R103" s="428"/>
      <c r="S103" s="428"/>
      <c r="T103" s="428"/>
      <c r="U103" s="428"/>
      <c r="V103" s="428"/>
      <c r="W103" s="428"/>
      <c r="X103" s="428"/>
      <c r="Y103" s="428"/>
      <c r="Z103" s="428"/>
      <c r="AA103" s="428"/>
      <c r="AB103" s="428"/>
      <c r="AC103" s="428"/>
      <c r="AD103" s="428"/>
      <c r="AE103" s="428"/>
      <c r="AF103" s="428"/>
      <c r="AG103" s="428"/>
      <c r="AH103" s="428"/>
      <c r="AI103" s="428"/>
      <c r="AJ103" s="428"/>
      <c r="AK103" s="428"/>
      <c r="AL103" s="428"/>
      <c r="AM103" s="428"/>
      <c r="AN103" s="428"/>
      <c r="AO103" s="238"/>
      <c r="AP103" s="238"/>
    </row>
    <row r="104">
      <c r="A104" s="105"/>
      <c r="B104" s="472"/>
      <c r="C104" s="688"/>
      <c r="D104" s="238"/>
      <c r="E104" s="695"/>
      <c r="F104" s="695"/>
      <c r="G104" s="695"/>
      <c r="H104" s="695"/>
      <c r="I104" s="695"/>
      <c r="J104" s="696"/>
      <c r="K104" s="697"/>
      <c r="L104" s="428"/>
      <c r="M104" s="551"/>
      <c r="N104" s="551"/>
      <c r="O104" s="551"/>
      <c r="P104" s="428"/>
      <c r="Q104" s="428"/>
      <c r="R104" s="428"/>
      <c r="S104" s="428"/>
      <c r="T104" s="428"/>
      <c r="U104" s="428"/>
      <c r="V104" s="428"/>
      <c r="W104" s="428"/>
      <c r="X104" s="428"/>
      <c r="Y104" s="428"/>
      <c r="Z104" s="428"/>
      <c r="AA104" s="428"/>
      <c r="AB104" s="428"/>
      <c r="AC104" s="428"/>
      <c r="AD104" s="428"/>
      <c r="AE104" s="428"/>
      <c r="AF104" s="428"/>
      <c r="AG104" s="428"/>
      <c r="AH104" s="428"/>
      <c r="AI104" s="428"/>
      <c r="AJ104" s="428"/>
      <c r="AK104" s="428"/>
      <c r="AL104" s="428"/>
      <c r="AM104" s="428"/>
      <c r="AN104" s="428"/>
      <c r="AO104" s="238"/>
      <c r="AP104" s="238"/>
    </row>
    <row r="105" ht="15.75">
      <c r="A105" s="105"/>
      <c r="B105" s="694"/>
      <c r="C105" s="688"/>
      <c r="D105" s="238"/>
      <c r="E105" s="548"/>
      <c r="F105" s="548"/>
      <c r="G105" s="548"/>
      <c r="H105" s="548"/>
      <c r="I105" s="548"/>
      <c r="J105" s="548"/>
      <c r="K105" s="697"/>
      <c r="L105" s="428"/>
      <c r="M105" s="551"/>
      <c r="N105" s="551"/>
      <c r="O105" s="551"/>
      <c r="P105" s="428"/>
      <c r="Q105" s="428"/>
      <c r="R105" s="428"/>
      <c r="S105" s="428"/>
      <c r="T105" s="428"/>
      <c r="U105" s="428"/>
      <c r="V105" s="428"/>
      <c r="W105" s="428"/>
      <c r="X105" s="428"/>
      <c r="Y105" s="428"/>
      <c r="Z105" s="428"/>
      <c r="AA105" s="428"/>
      <c r="AB105" s="428"/>
      <c r="AC105" s="428"/>
      <c r="AD105" s="428"/>
      <c r="AE105" s="428"/>
      <c r="AF105" s="428"/>
      <c r="AG105" s="428"/>
      <c r="AH105" s="428"/>
      <c r="AI105" s="428"/>
      <c r="AJ105" s="428"/>
      <c r="AK105" s="428"/>
      <c r="AL105" s="428"/>
      <c r="AM105" s="428"/>
      <c r="AN105" s="428"/>
      <c r="AO105" s="238"/>
      <c r="AP105" s="238"/>
    </row>
    <row r="106" ht="15.75">
      <c r="A106" s="105" t="s">
        <v>118</v>
      </c>
      <c r="B106" s="419" t="s">
        <v>63</v>
      </c>
      <c r="C106" s="688"/>
      <c r="D106" s="238"/>
      <c r="E106" s="556"/>
      <c r="F106" s="557"/>
      <c r="G106" s="557"/>
      <c r="H106" s="557"/>
      <c r="I106" s="670">
        <f>C107*G35</f>
        <v>4.1901690322799992</v>
      </c>
      <c r="J106" s="671"/>
      <c r="K106" s="672"/>
      <c r="L106" s="428"/>
      <c r="M106" s="551"/>
      <c r="N106" s="551"/>
      <c r="O106" s="551"/>
      <c r="P106" s="428"/>
      <c r="Q106" s="428"/>
      <c r="R106" s="428"/>
      <c r="S106" s="428"/>
      <c r="T106" s="428"/>
      <c r="U106" s="428"/>
      <c r="V106" s="428"/>
      <c r="W106" s="428"/>
      <c r="X106" s="428"/>
      <c r="Y106" s="428"/>
      <c r="Z106" s="428"/>
      <c r="AA106" s="428"/>
      <c r="AB106" s="428"/>
      <c r="AC106" s="428"/>
      <c r="AD106" s="428"/>
      <c r="AE106" s="428"/>
      <c r="AF106" s="428"/>
      <c r="AG106" s="428"/>
      <c r="AH106" s="428"/>
      <c r="AI106" s="428"/>
      <c r="AJ106" s="428"/>
      <c r="AK106" s="428"/>
      <c r="AL106" s="428"/>
      <c r="AM106" s="428"/>
      <c r="AN106" s="428"/>
      <c r="AO106" s="238"/>
      <c r="AP106" s="238"/>
    </row>
    <row r="107">
      <c r="A107" s="105"/>
      <c r="B107" s="590" t="s">
        <v>61</v>
      </c>
      <c r="C107" s="675">
        <f>J69*C35</f>
        <v>16.760676129119997</v>
      </c>
      <c r="D107" s="238"/>
      <c r="E107" s="584">
        <f>C107-C107/1.18</f>
        <v>2.5567133078318633</v>
      </c>
      <c r="F107" s="585">
        <v>0</v>
      </c>
      <c r="G107" s="585">
        <v>0</v>
      </c>
      <c r="H107" s="585">
        <f>I106*C21</f>
        <v>1.2570507096839998</v>
      </c>
      <c r="I107" s="585">
        <f>I106*C20</f>
        <v>0.54472197419639989</v>
      </c>
      <c r="J107" s="586">
        <f>I106-I107</f>
        <v>3.6454470580835991</v>
      </c>
      <c r="K107" s="587">
        <f>E107+I107</f>
        <v>3.1014352820282634</v>
      </c>
      <c r="L107" s="428"/>
      <c r="M107" s="551"/>
      <c r="N107" s="551"/>
      <c r="O107" s="551"/>
      <c r="P107" s="428"/>
      <c r="Q107" s="428"/>
      <c r="R107" s="428"/>
      <c r="S107" s="428"/>
      <c r="T107" s="428"/>
      <c r="U107" s="428"/>
      <c r="V107" s="428"/>
      <c r="W107" s="428"/>
      <c r="X107" s="428"/>
      <c r="Y107" s="428"/>
      <c r="Z107" s="428"/>
      <c r="AA107" s="428"/>
      <c r="AB107" s="428"/>
      <c r="AC107" s="428"/>
      <c r="AD107" s="428"/>
      <c r="AE107" s="428"/>
      <c r="AF107" s="428"/>
      <c r="AG107" s="428"/>
      <c r="AH107" s="428"/>
      <c r="AI107" s="428"/>
      <c r="AJ107" s="428"/>
      <c r="AK107" s="428"/>
      <c r="AL107" s="428"/>
      <c r="AM107" s="428"/>
      <c r="AN107" s="428"/>
      <c r="AO107" s="238"/>
      <c r="AP107" s="238"/>
    </row>
    <row r="108">
      <c r="A108" s="105"/>
      <c r="B108" s="614"/>
      <c r="C108" s="615"/>
      <c r="D108" s="238"/>
      <c r="E108" s="584"/>
      <c r="F108" s="585"/>
      <c r="G108" s="585"/>
      <c r="H108" s="585"/>
      <c r="I108" s="677">
        <f>C109*G36</f>
        <v>0.55310231226095996</v>
      </c>
      <c r="J108" s="586"/>
      <c r="K108" s="587"/>
      <c r="L108" s="428"/>
      <c r="M108" s="551"/>
      <c r="N108" s="551"/>
      <c r="O108" s="551"/>
      <c r="P108" s="428"/>
      <c r="Q108" s="428"/>
      <c r="R108" s="428"/>
      <c r="S108" s="428"/>
      <c r="T108" s="428"/>
      <c r="U108" s="428"/>
      <c r="V108" s="428"/>
      <c r="W108" s="428"/>
      <c r="X108" s="428"/>
      <c r="Y108" s="428"/>
      <c r="Z108" s="428"/>
      <c r="AA108" s="428"/>
      <c r="AB108" s="428"/>
      <c r="AC108" s="428"/>
      <c r="AD108" s="428"/>
      <c r="AE108" s="428"/>
      <c r="AF108" s="428"/>
      <c r="AG108" s="428"/>
      <c r="AH108" s="428"/>
      <c r="AI108" s="428"/>
      <c r="AJ108" s="428"/>
      <c r="AK108" s="428"/>
      <c r="AL108" s="428"/>
      <c r="AM108" s="428"/>
      <c r="AN108" s="428"/>
      <c r="AO108" s="238"/>
      <c r="AP108" s="238"/>
    </row>
    <row r="109">
      <c r="A109" s="105"/>
      <c r="B109" s="614" t="s">
        <v>63</v>
      </c>
      <c r="C109" s="615">
        <f>J69*C36</f>
        <v>3.0727906236719997</v>
      </c>
      <c r="D109" s="238"/>
      <c r="E109" s="584">
        <f>C109-C109/1.18</f>
        <v>0.4687307731025081</v>
      </c>
      <c r="F109" s="585">
        <v>0</v>
      </c>
      <c r="G109" s="585">
        <v>0</v>
      </c>
      <c r="H109" s="585">
        <f>I108*C21</f>
        <v>0.16593069367828797</v>
      </c>
      <c r="I109" s="585">
        <f>I108*C20</f>
        <v>0.071903300593924802</v>
      </c>
      <c r="J109" s="586">
        <f>I108-I109</f>
        <v>0.48119901166703516</v>
      </c>
      <c r="K109" s="587">
        <f>E109+I109</f>
        <v>0.5406340736964329</v>
      </c>
      <c r="L109" s="428"/>
      <c r="M109" s="551"/>
      <c r="N109" s="551"/>
      <c r="O109" s="551"/>
      <c r="P109" s="428"/>
      <c r="Q109" s="428"/>
      <c r="R109" s="428"/>
      <c r="S109" s="428"/>
      <c r="T109" s="428"/>
      <c r="U109" s="428"/>
      <c r="V109" s="428"/>
      <c r="W109" s="428"/>
      <c r="X109" s="428"/>
      <c r="Y109" s="428"/>
      <c r="Z109" s="428"/>
      <c r="AA109" s="428"/>
      <c r="AB109" s="428"/>
      <c r="AC109" s="428"/>
      <c r="AD109" s="428"/>
      <c r="AE109" s="428"/>
      <c r="AF109" s="428"/>
      <c r="AG109" s="428"/>
      <c r="AH109" s="428"/>
      <c r="AI109" s="428"/>
      <c r="AJ109" s="428"/>
      <c r="AK109" s="428"/>
      <c r="AL109" s="428"/>
      <c r="AM109" s="428"/>
      <c r="AN109" s="428"/>
      <c r="AO109" s="238"/>
      <c r="AP109" s="238"/>
    </row>
    <row r="110">
      <c r="A110" s="105"/>
      <c r="B110" s="614"/>
      <c r="C110" s="615"/>
      <c r="D110" s="238"/>
      <c r="E110" s="584"/>
      <c r="F110" s="585"/>
      <c r="G110" s="585"/>
      <c r="H110" s="585"/>
      <c r="I110" s="677">
        <f>C111*G37</f>
        <v>1.5363953118359999</v>
      </c>
      <c r="J110" s="586"/>
      <c r="K110" s="587"/>
      <c r="L110" s="428"/>
      <c r="M110" s="551"/>
      <c r="N110" s="551"/>
      <c r="O110" s="551"/>
      <c r="P110" s="428"/>
      <c r="Q110" s="428"/>
      <c r="R110" s="428"/>
      <c r="S110" s="428"/>
      <c r="T110" s="428"/>
      <c r="U110" s="428"/>
      <c r="V110" s="428"/>
      <c r="W110" s="428"/>
      <c r="X110" s="428"/>
      <c r="Y110" s="428"/>
      <c r="Z110" s="428"/>
      <c r="AA110" s="428"/>
      <c r="AB110" s="428"/>
      <c r="AC110" s="428"/>
      <c r="AD110" s="428"/>
      <c r="AE110" s="428"/>
      <c r="AF110" s="428"/>
      <c r="AG110" s="428"/>
      <c r="AH110" s="428"/>
      <c r="AI110" s="428"/>
      <c r="AJ110" s="428"/>
      <c r="AK110" s="428"/>
      <c r="AL110" s="428"/>
      <c r="AM110" s="428"/>
      <c r="AN110" s="428"/>
      <c r="AO110" s="238"/>
      <c r="AP110" s="238"/>
    </row>
    <row r="111" ht="26.25">
      <c r="A111" s="105"/>
      <c r="B111" s="636" t="s">
        <v>112</v>
      </c>
      <c r="C111" s="615">
        <f>J69*C37</f>
        <v>6.1455812473439995</v>
      </c>
      <c r="D111" s="238"/>
      <c r="E111" s="584">
        <f>C111-C111/1.18</f>
        <v>0.93746154620501621</v>
      </c>
      <c r="F111" s="585">
        <v>0</v>
      </c>
      <c r="G111" s="585">
        <v>0</v>
      </c>
      <c r="H111" s="585">
        <f>I110*C21</f>
        <v>0.46091859355079995</v>
      </c>
      <c r="I111" s="585">
        <f>I110*C20</f>
        <v>0.19973139053868</v>
      </c>
      <c r="J111" s="586">
        <f>I110-I111</f>
        <v>1.3366639212973199</v>
      </c>
      <c r="K111" s="587">
        <f>E111+I111</f>
        <v>1.1371929367436961</v>
      </c>
      <c r="L111" s="428"/>
      <c r="M111" s="551"/>
      <c r="N111" s="551"/>
      <c r="O111" s="551"/>
      <c r="P111" s="428"/>
      <c r="Q111" s="428"/>
      <c r="R111" s="428"/>
      <c r="S111" s="428"/>
      <c r="T111" s="428"/>
      <c r="U111" s="428"/>
      <c r="V111" s="428"/>
      <c r="W111" s="428"/>
      <c r="X111" s="428"/>
      <c r="Y111" s="428"/>
      <c r="Z111" s="428"/>
      <c r="AA111" s="428"/>
      <c r="AB111" s="428"/>
      <c r="AC111" s="428"/>
      <c r="AD111" s="428"/>
      <c r="AE111" s="428"/>
      <c r="AF111" s="428"/>
      <c r="AG111" s="428"/>
      <c r="AH111" s="428"/>
      <c r="AI111" s="428"/>
      <c r="AJ111" s="428"/>
      <c r="AK111" s="428"/>
      <c r="AL111" s="428"/>
      <c r="AM111" s="428"/>
      <c r="AN111" s="428"/>
      <c r="AO111" s="238"/>
      <c r="AP111" s="238"/>
    </row>
    <row r="112">
      <c r="A112" s="105"/>
      <c r="B112" s="636"/>
      <c r="C112" s="615"/>
      <c r="D112" s="238"/>
      <c r="E112" s="584"/>
      <c r="F112" s="585"/>
      <c r="G112" s="585"/>
      <c r="H112" s="585"/>
      <c r="I112" s="677">
        <f>C113*G38</f>
        <v>0.46929893161536002</v>
      </c>
      <c r="J112" s="586"/>
      <c r="K112" s="587"/>
      <c r="L112" s="428"/>
      <c r="M112" s="551"/>
      <c r="N112" s="551"/>
      <c r="O112" s="551"/>
      <c r="P112" s="428"/>
      <c r="Q112" s="428"/>
      <c r="R112" s="428"/>
      <c r="S112" s="428"/>
      <c r="T112" s="428"/>
      <c r="U112" s="428"/>
      <c r="V112" s="428"/>
      <c r="W112" s="428"/>
      <c r="X112" s="428"/>
      <c r="Y112" s="428"/>
      <c r="Z112" s="428"/>
      <c r="AA112" s="428"/>
      <c r="AB112" s="428"/>
      <c r="AC112" s="428"/>
      <c r="AD112" s="428"/>
      <c r="AE112" s="428"/>
      <c r="AF112" s="428"/>
      <c r="AG112" s="428"/>
      <c r="AH112" s="428"/>
      <c r="AI112" s="428"/>
      <c r="AJ112" s="428"/>
      <c r="AK112" s="428"/>
      <c r="AL112" s="428"/>
      <c r="AM112" s="428"/>
      <c r="AN112" s="428"/>
      <c r="AO112" s="238"/>
      <c r="AP112" s="238"/>
    </row>
    <row r="113" ht="27">
      <c r="A113" s="105"/>
      <c r="B113" s="643" t="s">
        <v>113</v>
      </c>
      <c r="C113" s="678">
        <f>J69*C38</f>
        <v>1.9554122150640001</v>
      </c>
      <c r="D113" s="238"/>
      <c r="E113" s="524">
        <f>C113-C113/1.18</f>
        <v>0.29828321924705081</v>
      </c>
      <c r="F113" s="527">
        <v>0</v>
      </c>
      <c r="G113" s="527">
        <v>0</v>
      </c>
      <c r="H113" s="527">
        <f>I112*C21</f>
        <v>0.14078967948460799</v>
      </c>
      <c r="I113" s="527">
        <f>I112*C20</f>
        <v>0.061008861109996801</v>
      </c>
      <c r="J113" s="528">
        <f>I112-I113</f>
        <v>0.4082900705053632</v>
      </c>
      <c r="K113" s="640">
        <f>E113+I113</f>
        <v>0.35929208035704763</v>
      </c>
      <c r="L113" s="428"/>
      <c r="M113" s="551"/>
      <c r="N113" s="551"/>
      <c r="O113" s="551"/>
      <c r="P113" s="428"/>
      <c r="Q113" s="428"/>
      <c r="R113" s="428"/>
      <c r="S113" s="428"/>
      <c r="T113" s="428"/>
      <c r="U113" s="428"/>
      <c r="V113" s="428"/>
      <c r="W113" s="428"/>
      <c r="X113" s="428"/>
      <c r="Y113" s="428"/>
      <c r="Z113" s="428"/>
      <c r="AA113" s="428"/>
      <c r="AB113" s="428"/>
      <c r="AC113" s="428"/>
      <c r="AD113" s="428"/>
      <c r="AE113" s="428"/>
      <c r="AF113" s="428"/>
      <c r="AG113" s="428"/>
      <c r="AH113" s="428"/>
      <c r="AI113" s="428"/>
      <c r="AJ113" s="428"/>
      <c r="AK113" s="428"/>
      <c r="AL113" s="428"/>
      <c r="AM113" s="428"/>
      <c r="AN113" s="428"/>
      <c r="AO113" s="238"/>
      <c r="AP113" s="238"/>
    </row>
    <row r="114">
      <c r="A114" s="105"/>
      <c r="B114" s="472"/>
      <c r="C114" s="688"/>
      <c r="D114" s="238"/>
      <c r="E114" s="548"/>
      <c r="F114" s="548"/>
      <c r="G114" s="548"/>
      <c r="H114" s="548"/>
      <c r="I114" s="548"/>
      <c r="J114" s="548"/>
      <c r="K114" s="697"/>
      <c r="L114" s="428"/>
      <c r="M114" s="551"/>
      <c r="N114" s="551"/>
      <c r="O114" s="551"/>
      <c r="P114" s="428"/>
      <c r="Q114" s="428"/>
      <c r="R114" s="428"/>
      <c r="S114" s="428"/>
      <c r="T114" s="428"/>
      <c r="U114" s="428"/>
      <c r="V114" s="428"/>
      <c r="W114" s="428"/>
      <c r="X114" s="428"/>
      <c r="Y114" s="428"/>
      <c r="Z114" s="428"/>
      <c r="AA114" s="428"/>
      <c r="AB114" s="428"/>
      <c r="AC114" s="428"/>
      <c r="AD114" s="428"/>
      <c r="AE114" s="428"/>
      <c r="AF114" s="428"/>
      <c r="AG114" s="428"/>
      <c r="AH114" s="428"/>
      <c r="AI114" s="428"/>
      <c r="AJ114" s="428"/>
      <c r="AK114" s="428"/>
      <c r="AL114" s="428"/>
      <c r="AM114" s="428"/>
      <c r="AN114" s="428"/>
      <c r="AO114" s="238"/>
      <c r="AP114" s="238"/>
    </row>
    <row r="115" ht="15.75">
      <c r="A115" s="105"/>
      <c r="B115" s="694"/>
      <c r="C115" s="688"/>
      <c r="D115" s="238"/>
      <c r="E115" s="548"/>
      <c r="F115" s="548"/>
      <c r="G115" s="548"/>
      <c r="H115" s="548"/>
      <c r="I115" s="548"/>
      <c r="J115" s="548"/>
      <c r="K115" s="697"/>
      <c r="L115" s="428"/>
      <c r="M115" s="551"/>
      <c r="N115" s="551"/>
      <c r="O115" s="551"/>
      <c r="P115" s="428"/>
      <c r="Q115" s="428"/>
      <c r="R115" s="428"/>
      <c r="S115" s="428"/>
      <c r="T115" s="428"/>
      <c r="U115" s="428"/>
      <c r="V115" s="428"/>
      <c r="W115" s="428"/>
      <c r="X115" s="428"/>
      <c r="Y115" s="428"/>
      <c r="Z115" s="428"/>
      <c r="AA115" s="428"/>
      <c r="AB115" s="428"/>
      <c r="AC115" s="428"/>
      <c r="AD115" s="428"/>
      <c r="AE115" s="428"/>
      <c r="AF115" s="428"/>
      <c r="AG115" s="428"/>
      <c r="AH115" s="428"/>
      <c r="AI115" s="428"/>
      <c r="AJ115" s="428"/>
      <c r="AK115" s="428"/>
      <c r="AL115" s="428"/>
      <c r="AM115" s="428"/>
      <c r="AN115" s="428"/>
      <c r="AO115" s="238"/>
      <c r="AP115" s="238"/>
    </row>
    <row r="116" ht="15.75">
      <c r="A116" s="105" t="s">
        <v>119</v>
      </c>
      <c r="B116" s="419" t="s">
        <v>112</v>
      </c>
      <c r="C116" s="549"/>
      <c r="D116" s="105"/>
      <c r="E116" s="699"/>
      <c r="F116" s="700"/>
      <c r="G116" s="700"/>
      <c r="H116" s="701"/>
      <c r="I116" s="702">
        <f>C117*G35</f>
        <v>11.639358422999999</v>
      </c>
      <c r="J116" s="703"/>
      <c r="K116" s="672"/>
      <c r="L116" s="428"/>
      <c r="M116" s="551"/>
      <c r="N116" s="551"/>
      <c r="O116" s="551"/>
      <c r="P116" s="428"/>
      <c r="Q116" s="428"/>
      <c r="R116" s="428"/>
      <c r="S116" s="428"/>
      <c r="T116" s="428"/>
      <c r="U116" s="428"/>
      <c r="V116" s="428"/>
      <c r="W116" s="428"/>
      <c r="X116" s="428"/>
      <c r="Y116" s="428"/>
      <c r="Z116" s="428"/>
      <c r="AA116" s="428"/>
      <c r="AB116" s="428"/>
      <c r="AC116" s="428"/>
      <c r="AD116" s="428"/>
      <c r="AE116" s="428"/>
      <c r="AF116" s="428"/>
      <c r="AG116" s="428"/>
      <c r="AH116" s="428"/>
      <c r="AI116" s="428"/>
      <c r="AJ116" s="428"/>
      <c r="AK116" s="428"/>
      <c r="AL116" s="428"/>
      <c r="AM116" s="428"/>
      <c r="AN116" s="428"/>
      <c r="AO116" s="105"/>
      <c r="AP116" s="238"/>
    </row>
    <row r="117">
      <c r="A117" s="105"/>
      <c r="B117" s="590" t="s">
        <v>61</v>
      </c>
      <c r="C117" s="704">
        <f>J71*C35</f>
        <v>46.557433691999996</v>
      </c>
      <c r="D117" s="105"/>
      <c r="E117" s="584">
        <f>C117-C117/1.18</f>
        <v>7.1019814106440649</v>
      </c>
      <c r="F117" s="585">
        <v>0</v>
      </c>
      <c r="G117" s="585">
        <v>0</v>
      </c>
      <c r="H117" s="705">
        <f>I116*C21</f>
        <v>3.4918075268999997</v>
      </c>
      <c r="I117" s="705">
        <f>I116*C20</f>
        <v>1.5131165949899998</v>
      </c>
      <c r="J117" s="706">
        <f>I116-I117</f>
        <v>10.126241828009999</v>
      </c>
      <c r="K117" s="587">
        <f>E117+I117</f>
        <v>8.6150980056340654</v>
      </c>
      <c r="L117" s="428"/>
      <c r="M117" s="551"/>
      <c r="N117" s="551"/>
      <c r="O117" s="551"/>
      <c r="P117" s="428"/>
      <c r="Q117" s="428"/>
      <c r="R117" s="428"/>
      <c r="S117" s="428"/>
      <c r="T117" s="428"/>
      <c r="U117" s="428"/>
      <c r="V117" s="428"/>
      <c r="W117" s="428"/>
      <c r="X117" s="428"/>
      <c r="Y117" s="428"/>
      <c r="Z117" s="428"/>
      <c r="AA117" s="428"/>
      <c r="AB117" s="428"/>
      <c r="AC117" s="428"/>
      <c r="AD117" s="428"/>
      <c r="AE117" s="428"/>
      <c r="AF117" s="428"/>
      <c r="AG117" s="428"/>
      <c r="AH117" s="428"/>
      <c r="AI117" s="428"/>
      <c r="AJ117" s="428"/>
      <c r="AK117" s="428"/>
      <c r="AL117" s="428"/>
      <c r="AM117" s="428"/>
      <c r="AN117" s="428"/>
      <c r="AO117" s="238"/>
      <c r="AP117" s="238"/>
    </row>
    <row r="118">
      <c r="A118" s="105"/>
      <c r="B118" s="614"/>
      <c r="C118" s="707"/>
      <c r="D118" s="105"/>
      <c r="E118" s="503"/>
      <c r="F118" s="505"/>
      <c r="G118" s="505"/>
      <c r="H118" s="705"/>
      <c r="I118" s="708">
        <f>C119*G36</f>
        <v>1.5363953118359999</v>
      </c>
      <c r="J118" s="706"/>
      <c r="K118" s="587"/>
      <c r="L118" s="428"/>
      <c r="M118" s="551"/>
      <c r="N118" s="551"/>
      <c r="O118" s="551"/>
      <c r="P118" s="428"/>
      <c r="Q118" s="428"/>
      <c r="R118" s="428"/>
      <c r="S118" s="428"/>
      <c r="T118" s="428"/>
      <c r="U118" s="428"/>
      <c r="V118" s="428"/>
      <c r="W118" s="428"/>
      <c r="X118" s="428"/>
      <c r="Y118" s="428"/>
      <c r="Z118" s="428"/>
      <c r="AA118" s="428"/>
      <c r="AB118" s="428"/>
      <c r="AC118" s="428"/>
      <c r="AD118" s="428"/>
      <c r="AE118" s="428"/>
      <c r="AF118" s="428"/>
      <c r="AG118" s="428"/>
      <c r="AH118" s="428"/>
      <c r="AI118" s="428"/>
      <c r="AJ118" s="428"/>
      <c r="AK118" s="428"/>
      <c r="AL118" s="428"/>
      <c r="AM118" s="428"/>
      <c r="AN118" s="428"/>
      <c r="AO118" s="105"/>
      <c r="AP118" s="238"/>
    </row>
    <row r="119">
      <c r="A119" s="105"/>
      <c r="B119" s="614" t="s">
        <v>63</v>
      </c>
      <c r="C119" s="707">
        <f>J71*C36</f>
        <v>8.5355295101999999</v>
      </c>
      <c r="D119" s="105"/>
      <c r="E119" s="584">
        <f>C119-C119/1.18</f>
        <v>1.3020299252847458</v>
      </c>
      <c r="F119" s="585">
        <v>0</v>
      </c>
      <c r="G119" s="585">
        <v>0</v>
      </c>
      <c r="H119" s="705">
        <f>I118*C21</f>
        <v>0.46091859355079995</v>
      </c>
      <c r="I119" s="705">
        <f>I118*C20</f>
        <v>0.19973139053868</v>
      </c>
      <c r="J119" s="706">
        <f>I118-I119</f>
        <v>1.3366639212973199</v>
      </c>
      <c r="K119" s="587">
        <f>E119+I119</f>
        <v>1.5017613158234258</v>
      </c>
      <c r="L119" s="428"/>
      <c r="M119" s="551"/>
      <c r="N119" s="551"/>
      <c r="O119" s="551"/>
      <c r="P119" s="428"/>
      <c r="Q119" s="428"/>
      <c r="R119" s="428"/>
      <c r="S119" s="428"/>
      <c r="T119" s="428"/>
      <c r="U119" s="428"/>
      <c r="V119" s="428"/>
      <c r="W119" s="428"/>
      <c r="X119" s="428"/>
      <c r="Y119" s="428"/>
      <c r="Z119" s="428"/>
      <c r="AA119" s="428"/>
      <c r="AB119" s="428"/>
      <c r="AC119" s="428"/>
      <c r="AD119" s="428"/>
      <c r="AE119" s="428"/>
      <c r="AF119" s="428"/>
      <c r="AG119" s="428"/>
      <c r="AH119" s="428"/>
      <c r="AI119" s="428"/>
      <c r="AJ119" s="428"/>
      <c r="AK119" s="428"/>
      <c r="AL119" s="428"/>
      <c r="AM119" s="428"/>
      <c r="AN119" s="428"/>
      <c r="AO119" s="238"/>
      <c r="AP119" s="238"/>
    </row>
    <row r="120">
      <c r="A120" s="105"/>
      <c r="B120" s="614"/>
      <c r="C120" s="707"/>
      <c r="D120" s="105"/>
      <c r="E120" s="503"/>
      <c r="F120" s="505"/>
      <c r="G120" s="505"/>
      <c r="H120" s="705"/>
      <c r="I120" s="708">
        <f>C121*G37</f>
        <v>4.2677647551</v>
      </c>
      <c r="J120" s="706"/>
      <c r="K120" s="587"/>
      <c r="L120" s="428"/>
      <c r="M120" s="551"/>
      <c r="N120" s="551"/>
      <c r="O120" s="551"/>
      <c r="P120" s="428"/>
      <c r="Q120" s="428"/>
      <c r="R120" s="428"/>
      <c r="S120" s="428"/>
      <c r="T120" s="428"/>
      <c r="U120" s="428"/>
      <c r="V120" s="428"/>
      <c r="W120" s="428"/>
      <c r="X120" s="428"/>
      <c r="Y120" s="428"/>
      <c r="Z120" s="428"/>
      <c r="AA120" s="428"/>
      <c r="AB120" s="428"/>
      <c r="AC120" s="428"/>
      <c r="AD120" s="428"/>
      <c r="AE120" s="428"/>
      <c r="AF120" s="428"/>
      <c r="AG120" s="428"/>
      <c r="AH120" s="428"/>
      <c r="AI120" s="428"/>
      <c r="AJ120" s="428"/>
      <c r="AK120" s="428"/>
      <c r="AL120" s="428"/>
      <c r="AM120" s="428"/>
      <c r="AN120" s="428"/>
      <c r="AO120" s="105"/>
      <c r="AP120" s="238"/>
    </row>
    <row r="121" ht="26.25">
      <c r="A121" s="105"/>
      <c r="B121" s="636" t="s">
        <v>112</v>
      </c>
      <c r="C121" s="707">
        <f>J71*C37</f>
        <v>17.0710590204</v>
      </c>
      <c r="D121" s="105"/>
      <c r="E121" s="584">
        <f>C121-C121/1.18</f>
        <v>2.6040598505694916</v>
      </c>
      <c r="F121" s="585">
        <v>0</v>
      </c>
      <c r="G121" s="585">
        <v>0</v>
      </c>
      <c r="H121" s="705">
        <f>I120*C21</f>
        <v>1.28032942653</v>
      </c>
      <c r="I121" s="705">
        <f>I120*C20</f>
        <v>0.554809418163</v>
      </c>
      <c r="J121" s="706">
        <f>I120-I121</f>
        <v>3.7129553369370001</v>
      </c>
      <c r="K121" s="587">
        <f>E121+I121</f>
        <v>3.1588692687324915</v>
      </c>
      <c r="L121" s="428"/>
      <c r="M121" s="551"/>
      <c r="N121" s="551"/>
      <c r="O121" s="551"/>
      <c r="P121" s="428"/>
      <c r="Q121" s="428"/>
      <c r="R121" s="428"/>
      <c r="S121" s="428"/>
      <c r="T121" s="428"/>
      <c r="U121" s="428"/>
      <c r="V121" s="428"/>
      <c r="W121" s="428"/>
      <c r="X121" s="428"/>
      <c r="Y121" s="428"/>
      <c r="Z121" s="428"/>
      <c r="AA121" s="428"/>
      <c r="AB121" s="428"/>
      <c r="AC121" s="428"/>
      <c r="AD121" s="428"/>
      <c r="AE121" s="428"/>
      <c r="AF121" s="428"/>
      <c r="AG121" s="428"/>
      <c r="AH121" s="428"/>
      <c r="AI121" s="428"/>
      <c r="AJ121" s="428"/>
      <c r="AK121" s="428"/>
      <c r="AL121" s="428"/>
      <c r="AM121" s="428"/>
      <c r="AN121" s="428"/>
      <c r="AO121" s="238"/>
      <c r="AP121" s="238"/>
    </row>
    <row r="122">
      <c r="A122" s="105"/>
      <c r="B122" s="636"/>
      <c r="C122" s="707"/>
      <c r="D122" s="105"/>
      <c r="E122" s="503"/>
      <c r="F122" s="505"/>
      <c r="G122" s="505"/>
      <c r="H122" s="705"/>
      <c r="I122" s="708">
        <f>C123*G38</f>
        <v>1.3036081433759998</v>
      </c>
      <c r="J122" s="706"/>
      <c r="K122" s="587"/>
      <c r="L122" s="428"/>
      <c r="M122" s="551"/>
      <c r="N122" s="551"/>
      <c r="O122" s="551"/>
      <c r="P122" s="428"/>
      <c r="Q122" s="428"/>
      <c r="R122" s="428"/>
      <c r="S122" s="428"/>
      <c r="T122" s="428"/>
      <c r="U122" s="428"/>
      <c r="V122" s="428"/>
      <c r="W122" s="428"/>
      <c r="X122" s="428"/>
      <c r="Y122" s="428"/>
      <c r="Z122" s="428"/>
      <c r="AA122" s="428"/>
      <c r="AB122" s="428"/>
      <c r="AC122" s="428"/>
      <c r="AD122" s="428"/>
      <c r="AE122" s="428"/>
      <c r="AF122" s="428"/>
      <c r="AG122" s="428"/>
      <c r="AH122" s="428"/>
      <c r="AI122" s="428"/>
      <c r="AJ122" s="428"/>
      <c r="AK122" s="428"/>
      <c r="AL122" s="428"/>
      <c r="AM122" s="428"/>
      <c r="AN122" s="428"/>
      <c r="AO122" s="105"/>
      <c r="AP122" s="238"/>
    </row>
    <row r="123" ht="27">
      <c r="A123" s="105"/>
      <c r="B123" s="643" t="s">
        <v>113</v>
      </c>
      <c r="C123" s="544">
        <f>J71*C38</f>
        <v>5.4317005973999999</v>
      </c>
      <c r="D123" s="105"/>
      <c r="E123" s="524">
        <f>C123-C123/1.18</f>
        <v>0.82856449790847453</v>
      </c>
      <c r="F123" s="527">
        <v>0</v>
      </c>
      <c r="G123" s="527">
        <v>0</v>
      </c>
      <c r="H123" s="709">
        <f>I122*C21</f>
        <v>0.39108244301279993</v>
      </c>
      <c r="I123" s="709">
        <f>I122*C20</f>
        <v>0.16946905863887998</v>
      </c>
      <c r="J123" s="532">
        <f>I122-I123</f>
        <v>1.1341390847371198</v>
      </c>
      <c r="K123" s="640">
        <f>E123+I123</f>
        <v>0.99803355654735448</v>
      </c>
      <c r="L123" s="428"/>
      <c r="M123" s="551"/>
      <c r="N123" s="551"/>
      <c r="O123" s="551"/>
      <c r="P123" s="428"/>
      <c r="Q123" s="428"/>
      <c r="R123" s="428"/>
      <c r="S123" s="428"/>
      <c r="T123" s="428"/>
      <c r="U123" s="428"/>
      <c r="V123" s="428"/>
      <c r="W123" s="428"/>
      <c r="X123" s="428"/>
      <c r="Y123" s="428"/>
      <c r="Z123" s="428"/>
      <c r="AA123" s="428"/>
      <c r="AB123" s="428"/>
      <c r="AC123" s="428"/>
      <c r="AD123" s="428"/>
      <c r="AE123" s="428"/>
      <c r="AF123" s="428"/>
      <c r="AG123" s="428"/>
      <c r="AH123" s="428"/>
      <c r="AI123" s="428"/>
      <c r="AJ123" s="428"/>
      <c r="AK123" s="428"/>
      <c r="AL123" s="428"/>
      <c r="AM123" s="428"/>
      <c r="AN123" s="428"/>
      <c r="AO123" s="238"/>
      <c r="AP123" s="238"/>
    </row>
    <row r="124">
      <c r="A124" s="105"/>
      <c r="B124" s="472"/>
      <c r="C124" s="549"/>
      <c r="D124" s="105"/>
      <c r="E124" s="710"/>
      <c r="F124" s="710"/>
      <c r="G124" s="710"/>
      <c r="H124" s="711"/>
      <c r="I124" s="711"/>
      <c r="J124" s="711"/>
      <c r="K124" s="697"/>
      <c r="L124" s="428"/>
      <c r="M124" s="551"/>
      <c r="N124" s="551"/>
      <c r="O124" s="551"/>
      <c r="P124" s="428"/>
      <c r="Q124" s="428"/>
      <c r="R124" s="428"/>
      <c r="S124" s="428"/>
      <c r="T124" s="428"/>
      <c r="U124" s="428"/>
      <c r="V124" s="428"/>
      <c r="W124" s="428"/>
      <c r="X124" s="428"/>
      <c r="Y124" s="428"/>
      <c r="Z124" s="428"/>
      <c r="AA124" s="428"/>
      <c r="AB124" s="428"/>
      <c r="AC124" s="428"/>
      <c r="AD124" s="428"/>
      <c r="AE124" s="428"/>
      <c r="AF124" s="428"/>
      <c r="AG124" s="428"/>
      <c r="AH124" s="428"/>
      <c r="AI124" s="428"/>
      <c r="AJ124" s="428"/>
      <c r="AK124" s="428"/>
      <c r="AL124" s="428"/>
      <c r="AM124" s="428"/>
      <c r="AN124" s="428"/>
      <c r="AO124" s="238"/>
      <c r="AP124" s="238"/>
    </row>
    <row r="125" ht="15.75">
      <c r="A125" s="105"/>
      <c r="B125" s="694"/>
      <c r="C125" s="549"/>
      <c r="D125" s="105"/>
      <c r="E125" s="710"/>
      <c r="F125" s="710"/>
      <c r="G125" s="710"/>
      <c r="H125" s="711"/>
      <c r="I125" s="711"/>
      <c r="J125" s="711"/>
      <c r="K125" s="697"/>
      <c r="L125" s="428"/>
      <c r="M125" s="551"/>
      <c r="N125" s="551"/>
      <c r="O125" s="551"/>
      <c r="P125" s="428"/>
      <c r="Q125" s="428"/>
      <c r="R125" s="428"/>
      <c r="S125" s="428"/>
      <c r="T125" s="428"/>
      <c r="U125" s="428"/>
      <c r="V125" s="428"/>
      <c r="W125" s="428"/>
      <c r="X125" s="428"/>
      <c r="Y125" s="428"/>
      <c r="Z125" s="428"/>
      <c r="AA125" s="428"/>
      <c r="AB125" s="428"/>
      <c r="AC125" s="428"/>
      <c r="AD125" s="428"/>
      <c r="AE125" s="428"/>
      <c r="AF125" s="428"/>
      <c r="AG125" s="428"/>
      <c r="AH125" s="428"/>
      <c r="AI125" s="428"/>
      <c r="AJ125" s="428"/>
      <c r="AK125" s="428"/>
      <c r="AL125" s="428"/>
      <c r="AM125" s="428"/>
      <c r="AN125" s="428"/>
      <c r="AO125" s="238"/>
      <c r="AP125" s="238"/>
    </row>
    <row r="126" ht="15.75">
      <c r="A126" s="105" t="s">
        <v>120</v>
      </c>
      <c r="B126" s="419" t="s">
        <v>113</v>
      </c>
      <c r="C126" s="549"/>
      <c r="D126" s="105"/>
      <c r="E126" s="699"/>
      <c r="F126" s="700"/>
      <c r="G126" s="700"/>
      <c r="H126" s="701"/>
      <c r="I126" s="702">
        <f>C127*G35</f>
        <v>3.5552949364800002</v>
      </c>
      <c r="J126" s="703"/>
      <c r="K126" s="672"/>
      <c r="L126" s="428"/>
      <c r="M126" s="551"/>
      <c r="N126" s="551"/>
      <c r="O126" s="551"/>
      <c r="P126" s="428"/>
      <c r="Q126" s="428"/>
      <c r="R126" s="428"/>
      <c r="S126" s="428"/>
      <c r="T126" s="428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8"/>
      <c r="AN126" s="428"/>
      <c r="AO126" s="105"/>
      <c r="AP126" s="238"/>
    </row>
    <row r="127">
      <c r="A127" s="336"/>
      <c r="B127" s="590" t="s">
        <v>61</v>
      </c>
      <c r="C127" s="704">
        <f>J73*C35</f>
        <v>14.221179745920001</v>
      </c>
      <c r="D127" s="105"/>
      <c r="E127" s="584">
        <f>C127-C127/1.18</f>
        <v>2.169332503614914</v>
      </c>
      <c r="F127" s="585">
        <v>0</v>
      </c>
      <c r="G127" s="585">
        <v>0</v>
      </c>
      <c r="H127" s="705">
        <f>I126*C21</f>
        <v>1.0665884809440001</v>
      </c>
      <c r="I127" s="705">
        <f>I126*C20</f>
        <v>0.46218834174240003</v>
      </c>
      <c r="J127" s="706">
        <f>I126-I127</f>
        <v>3.0931065947376002</v>
      </c>
      <c r="K127" s="587">
        <f>E127+I127</f>
        <v>2.631520845357314</v>
      </c>
      <c r="L127" s="428"/>
      <c r="M127" s="551"/>
      <c r="N127" s="551"/>
      <c r="O127" s="551"/>
      <c r="P127" s="428"/>
      <c r="Q127" s="428"/>
      <c r="R127" s="428"/>
      <c r="S127" s="428"/>
      <c r="T127" s="428"/>
      <c r="U127" s="428"/>
      <c r="V127" s="428"/>
      <c r="W127" s="428"/>
      <c r="X127" s="428"/>
      <c r="Y127" s="428"/>
      <c r="Z127" s="428"/>
      <c r="AA127" s="428"/>
      <c r="AB127" s="428"/>
      <c r="AC127" s="428"/>
      <c r="AD127" s="428"/>
      <c r="AE127" s="428"/>
      <c r="AF127" s="428"/>
      <c r="AG127" s="428"/>
      <c r="AH127" s="428"/>
      <c r="AI127" s="428"/>
      <c r="AJ127" s="428"/>
      <c r="AK127" s="428"/>
      <c r="AL127" s="428"/>
      <c r="AM127" s="428"/>
      <c r="AN127" s="428"/>
      <c r="AO127" s="238"/>
      <c r="AP127" s="238"/>
    </row>
    <row r="128">
      <c r="A128" s="105"/>
      <c r="B128" s="614"/>
      <c r="C128" s="707"/>
      <c r="D128" s="105"/>
      <c r="E128" s="503"/>
      <c r="F128" s="505"/>
      <c r="G128" s="505"/>
      <c r="H128" s="705"/>
      <c r="I128" s="708">
        <f>C129*G36</f>
        <v>0.46929893161536002</v>
      </c>
      <c r="J128" s="706"/>
      <c r="K128" s="587"/>
      <c r="L128" s="428"/>
      <c r="M128" s="551"/>
      <c r="N128" s="551"/>
      <c r="O128" s="551"/>
      <c r="P128" s="428"/>
      <c r="Q128" s="428"/>
      <c r="R128" s="428"/>
      <c r="S128" s="428"/>
      <c r="T128" s="428"/>
      <c r="U128" s="428"/>
      <c r="V128" s="428"/>
      <c r="W128" s="428"/>
      <c r="X128" s="428"/>
      <c r="Y128" s="428"/>
      <c r="Z128" s="428"/>
      <c r="AA128" s="428"/>
      <c r="AB128" s="428"/>
      <c r="AC128" s="428"/>
      <c r="AD128" s="428"/>
      <c r="AE128" s="428"/>
      <c r="AF128" s="428"/>
      <c r="AG128" s="428"/>
      <c r="AH128" s="428"/>
      <c r="AI128" s="428"/>
      <c r="AJ128" s="428"/>
      <c r="AK128" s="428"/>
      <c r="AL128" s="428"/>
      <c r="AM128" s="428"/>
      <c r="AN128" s="428"/>
      <c r="AO128" s="105"/>
      <c r="AP128" s="238"/>
    </row>
    <row r="129">
      <c r="A129" s="105"/>
      <c r="B129" s="614" t="s">
        <v>63</v>
      </c>
      <c r="C129" s="707">
        <f>J73*C36</f>
        <v>2.6072162867520001</v>
      </c>
      <c r="D129" s="105"/>
      <c r="E129" s="584">
        <f>C129-C129/1.18</f>
        <v>0.3977109589960679</v>
      </c>
      <c r="F129" s="585">
        <v>0</v>
      </c>
      <c r="G129" s="585">
        <v>0</v>
      </c>
      <c r="H129" s="705">
        <f>I128*C21</f>
        <v>0.14078967948460799</v>
      </c>
      <c r="I129" s="705">
        <f>I128*C20</f>
        <v>0.061008861109996801</v>
      </c>
      <c r="J129" s="706">
        <f>I128-I129</f>
        <v>0.4082900705053632</v>
      </c>
      <c r="K129" s="587">
        <f>E129+I129</f>
        <v>0.45871982010606471</v>
      </c>
      <c r="L129" s="428"/>
      <c r="M129" s="551"/>
      <c r="N129" s="551"/>
      <c r="O129" s="551"/>
      <c r="P129" s="428"/>
      <c r="Q129" s="428"/>
      <c r="R129" s="428"/>
      <c r="S129" s="428"/>
      <c r="T129" s="428"/>
      <c r="U129" s="428"/>
      <c r="V129" s="428"/>
      <c r="W129" s="428"/>
      <c r="X129" s="428"/>
      <c r="Y129" s="428"/>
      <c r="Z129" s="428"/>
      <c r="AA129" s="428"/>
      <c r="AB129" s="428"/>
      <c r="AC129" s="428"/>
      <c r="AD129" s="428"/>
      <c r="AE129" s="428"/>
      <c r="AF129" s="428"/>
      <c r="AG129" s="428"/>
      <c r="AH129" s="428"/>
      <c r="AI129" s="428"/>
      <c r="AJ129" s="428"/>
      <c r="AK129" s="428"/>
      <c r="AL129" s="428"/>
      <c r="AM129" s="428"/>
      <c r="AN129" s="428"/>
      <c r="AO129" s="238"/>
      <c r="AP129" s="238"/>
    </row>
    <row r="130">
      <c r="A130" s="105"/>
      <c r="B130" s="614"/>
      <c r="C130" s="707"/>
      <c r="D130" s="105"/>
      <c r="E130" s="503"/>
      <c r="F130" s="505"/>
      <c r="G130" s="505"/>
      <c r="H130" s="705"/>
      <c r="I130" s="708">
        <f>C131*G37</f>
        <v>1.3036081433760001</v>
      </c>
      <c r="J130" s="706"/>
      <c r="K130" s="587"/>
      <c r="L130" s="428"/>
      <c r="M130" s="551"/>
      <c r="N130" s="551"/>
      <c r="O130" s="551"/>
      <c r="P130" s="428"/>
      <c r="Q130" s="428"/>
      <c r="R130" s="428"/>
      <c r="S130" s="428"/>
      <c r="T130" s="428"/>
      <c r="U130" s="428"/>
      <c r="V130" s="428"/>
      <c r="W130" s="428"/>
      <c r="X130" s="428"/>
      <c r="Y130" s="428"/>
      <c r="Z130" s="428"/>
      <c r="AA130" s="428"/>
      <c r="AB130" s="428"/>
      <c r="AC130" s="428"/>
      <c r="AD130" s="428"/>
      <c r="AE130" s="428"/>
      <c r="AF130" s="428"/>
      <c r="AG130" s="428"/>
      <c r="AH130" s="428"/>
      <c r="AI130" s="428"/>
      <c r="AJ130" s="428"/>
      <c r="AK130" s="428"/>
      <c r="AL130" s="428"/>
      <c r="AM130" s="428"/>
      <c r="AN130" s="428"/>
      <c r="AO130" s="105"/>
      <c r="AP130" s="238"/>
    </row>
    <row r="131" ht="26.25">
      <c r="A131" s="105"/>
      <c r="B131" s="636" t="s">
        <v>112</v>
      </c>
      <c r="C131" s="707">
        <f>J73*C37</f>
        <v>5.2144325735040002</v>
      </c>
      <c r="D131" s="105"/>
      <c r="E131" s="584">
        <f>C131-C131/1.18</f>
        <v>0.7954219179921358</v>
      </c>
      <c r="F131" s="585">
        <v>0</v>
      </c>
      <c r="G131" s="585">
        <v>0</v>
      </c>
      <c r="H131" s="705">
        <f>I130*C21</f>
        <v>0.39108244301279999</v>
      </c>
      <c r="I131" s="705">
        <f>I130*C20</f>
        <v>0.16946905863888001</v>
      </c>
      <c r="J131" s="706">
        <f>I130-I131</f>
        <v>1.13413908473712</v>
      </c>
      <c r="K131" s="587">
        <f>E131+I131</f>
        <v>0.96489097663101586</v>
      </c>
      <c r="L131" s="428"/>
      <c r="M131" s="551"/>
      <c r="N131" s="551"/>
      <c r="O131" s="551"/>
      <c r="P131" s="428"/>
      <c r="Q131" s="428"/>
      <c r="R131" s="428"/>
      <c r="S131" s="428"/>
      <c r="T131" s="428"/>
      <c r="U131" s="428"/>
      <c r="V131" s="428"/>
      <c r="W131" s="428"/>
      <c r="X131" s="428"/>
      <c r="Y131" s="428"/>
      <c r="Z131" s="428"/>
      <c r="AA131" s="428"/>
      <c r="AB131" s="428"/>
      <c r="AC131" s="428"/>
      <c r="AD131" s="428"/>
      <c r="AE131" s="428"/>
      <c r="AF131" s="428"/>
      <c r="AG131" s="428"/>
      <c r="AH131" s="428"/>
      <c r="AI131" s="428"/>
      <c r="AJ131" s="428"/>
      <c r="AK131" s="428"/>
      <c r="AL131" s="428"/>
      <c r="AM131" s="428"/>
      <c r="AN131" s="428"/>
      <c r="AO131" s="238"/>
      <c r="AP131" s="238"/>
    </row>
    <row r="132">
      <c r="A132" s="105"/>
      <c r="B132" s="636"/>
      <c r="C132" s="707"/>
      <c r="D132" s="105"/>
      <c r="E132" s="503"/>
      <c r="F132" s="505"/>
      <c r="G132" s="505"/>
      <c r="H132" s="705"/>
      <c r="I132" s="708">
        <f>C133*G38</f>
        <v>0.39819303288576008</v>
      </c>
      <c r="J132" s="706"/>
      <c r="K132" s="587"/>
      <c r="L132" s="428"/>
      <c r="M132" s="551"/>
      <c r="N132" s="551"/>
      <c r="O132" s="551"/>
      <c r="P132" s="428"/>
      <c r="Q132" s="428"/>
      <c r="R132" s="428"/>
      <c r="S132" s="428"/>
      <c r="T132" s="428"/>
      <c r="U132" s="428"/>
      <c r="V132" s="428"/>
      <c r="W132" s="428"/>
      <c r="X132" s="428"/>
      <c r="Y132" s="428"/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8"/>
      <c r="AK132" s="428"/>
      <c r="AL132" s="428"/>
      <c r="AM132" s="428"/>
      <c r="AN132" s="428"/>
      <c r="AO132" s="105"/>
      <c r="AP132" s="238"/>
    </row>
    <row r="133" ht="27">
      <c r="A133" s="105"/>
      <c r="B133" s="643" t="s">
        <v>113</v>
      </c>
      <c r="C133" s="544">
        <f>J73*C38</f>
        <v>1.6591376370240003</v>
      </c>
      <c r="D133" s="105"/>
      <c r="E133" s="524">
        <f>C133-C133/1.18</f>
        <v>0.25308879208840684</v>
      </c>
      <c r="F133" s="527">
        <v>0</v>
      </c>
      <c r="G133" s="527">
        <v>0</v>
      </c>
      <c r="H133" s="709">
        <f>I132*C21</f>
        <v>0.11945790986572802</v>
      </c>
      <c r="I133" s="709">
        <f>I132*C20</f>
        <v>0.051765094275148811</v>
      </c>
      <c r="J133" s="532">
        <f>I132-I133</f>
        <v>0.34642793861061127</v>
      </c>
      <c r="K133" s="640">
        <f>E133+I133</f>
        <v>0.30485388636355565</v>
      </c>
      <c r="L133" s="428"/>
      <c r="M133" s="551"/>
      <c r="N133" s="551"/>
      <c r="O133" s="551"/>
      <c r="P133" s="428"/>
      <c r="Q133" s="428"/>
      <c r="R133" s="428"/>
      <c r="S133" s="428"/>
      <c r="T133" s="428"/>
      <c r="U133" s="428"/>
      <c r="V133" s="428"/>
      <c r="W133" s="428"/>
      <c r="X133" s="428"/>
      <c r="Y133" s="428"/>
      <c r="Z133" s="428"/>
      <c r="AA133" s="428"/>
      <c r="AB133" s="428"/>
      <c r="AC133" s="428"/>
      <c r="AD133" s="428"/>
      <c r="AE133" s="428"/>
      <c r="AF133" s="428"/>
      <c r="AG133" s="428"/>
      <c r="AH133" s="428"/>
      <c r="AI133" s="428"/>
      <c r="AJ133" s="428"/>
      <c r="AK133" s="428"/>
      <c r="AL133" s="428"/>
      <c r="AM133" s="428"/>
      <c r="AN133" s="428"/>
      <c r="AO133" s="238"/>
      <c r="AP133" s="238"/>
    </row>
    <row r="134" hidden="1">
      <c r="A134" s="105"/>
      <c r="B134" s="193"/>
      <c r="C134" s="238"/>
      <c r="D134" s="105"/>
      <c r="E134" s="549"/>
      <c r="F134" s="549"/>
      <c r="G134" s="549"/>
      <c r="H134" s="712"/>
      <c r="I134" s="712"/>
      <c r="J134" s="712"/>
      <c r="K134" s="660"/>
      <c r="L134" s="428"/>
      <c r="M134" s="551"/>
      <c r="N134" s="551"/>
      <c r="O134" s="551"/>
      <c r="P134" s="428"/>
      <c r="Q134" s="428"/>
      <c r="R134" s="428"/>
      <c r="S134" s="428"/>
      <c r="T134" s="428"/>
      <c r="U134" s="428"/>
      <c r="V134" s="428"/>
      <c r="W134" s="428"/>
      <c r="X134" s="428"/>
      <c r="Y134" s="428"/>
      <c r="Z134" s="428"/>
      <c r="AA134" s="428"/>
      <c r="AB134" s="428"/>
      <c r="AC134" s="428"/>
      <c r="AD134" s="428"/>
      <c r="AE134" s="428"/>
      <c r="AF134" s="428"/>
      <c r="AG134" s="428"/>
      <c r="AH134" s="428"/>
      <c r="AI134" s="428"/>
      <c r="AJ134" s="428"/>
      <c r="AK134" s="428"/>
      <c r="AL134" s="428"/>
      <c r="AM134" s="428"/>
      <c r="AN134" s="428"/>
      <c r="AO134" s="238"/>
      <c r="AP134" s="238"/>
    </row>
    <row r="135" ht="19.5">
      <c r="A135" s="105"/>
      <c r="B135" s="142" t="s">
        <v>121</v>
      </c>
      <c r="C135" s="238"/>
      <c r="D135" s="105"/>
      <c r="E135" s="713"/>
      <c r="F135" s="713"/>
      <c r="G135" s="714"/>
      <c r="H135" s="713"/>
      <c r="I135" s="713"/>
      <c r="J135" s="714"/>
      <c r="K135" s="715">
        <f>SUM(K67:K133)</f>
        <v>366.74610630024353</v>
      </c>
      <c r="L135" s="419"/>
      <c r="M135" s="551"/>
      <c r="N135" s="551"/>
      <c r="O135" s="551"/>
      <c r="P135" s="428"/>
      <c r="Q135" s="428"/>
      <c r="R135" s="428"/>
      <c r="S135" s="428"/>
      <c r="T135" s="428"/>
      <c r="U135" s="428"/>
      <c r="V135" s="428"/>
      <c r="W135" s="428"/>
      <c r="X135" s="428"/>
      <c r="Y135" s="428"/>
      <c r="Z135" s="428"/>
      <c r="AA135" s="428"/>
      <c r="AB135" s="428"/>
      <c r="AC135" s="428"/>
      <c r="AD135" s="428"/>
      <c r="AE135" s="428"/>
      <c r="AF135" s="428"/>
      <c r="AG135" s="428"/>
      <c r="AH135" s="428"/>
      <c r="AI135" s="428"/>
      <c r="AJ135" s="428"/>
      <c r="AK135" s="428"/>
      <c r="AL135" s="428"/>
      <c r="AM135" s="428"/>
      <c r="AN135" s="428"/>
      <c r="AO135" s="105"/>
      <c r="AP135" s="238"/>
    </row>
    <row r="136">
      <c r="A136" s="105"/>
      <c r="B136" s="105"/>
      <c r="C136" s="238"/>
      <c r="D136" s="105"/>
      <c r="E136" s="713"/>
      <c r="F136" s="713"/>
      <c r="G136" s="714"/>
      <c r="H136" s="713"/>
      <c r="I136" s="713"/>
      <c r="J136" s="714"/>
      <c r="K136" s="716"/>
      <c r="L136" s="419"/>
      <c r="M136" s="551"/>
      <c r="N136" s="551"/>
      <c r="O136" s="551"/>
      <c r="P136" s="428"/>
      <c r="Q136" s="428"/>
      <c r="R136" s="428"/>
      <c r="S136" s="428"/>
      <c r="T136" s="428"/>
      <c r="U136" s="428"/>
      <c r="V136" s="428"/>
      <c r="W136" s="428"/>
      <c r="X136" s="428"/>
      <c r="Y136" s="428"/>
      <c r="Z136" s="428"/>
      <c r="AA136" s="428"/>
      <c r="AB136" s="428"/>
      <c r="AC136" s="428"/>
      <c r="AD136" s="428"/>
      <c r="AE136" s="428"/>
      <c r="AF136" s="428"/>
      <c r="AG136" s="428"/>
      <c r="AH136" s="428"/>
      <c r="AI136" s="428"/>
      <c r="AJ136" s="428"/>
      <c r="AK136" s="428"/>
      <c r="AL136" s="428"/>
      <c r="AM136" s="428"/>
      <c r="AN136" s="428"/>
      <c r="AO136" s="105"/>
      <c r="AP136" s="238"/>
    </row>
    <row r="137" ht="16.5">
      <c r="A137" s="105"/>
      <c r="B137" s="41" t="s">
        <v>122</v>
      </c>
      <c r="C137" s="175"/>
      <c r="D137" s="142"/>
      <c r="E137" s="419"/>
      <c r="F137" s="419"/>
      <c r="G137" s="419"/>
      <c r="H137" s="419"/>
      <c r="I137" s="419"/>
      <c r="J137" s="419"/>
      <c r="K137" s="428"/>
      <c r="L137" s="419"/>
      <c r="M137" s="551"/>
      <c r="N137" s="551"/>
      <c r="O137" s="551"/>
      <c r="P137" s="428"/>
      <c r="Q137" s="428"/>
      <c r="R137" s="428"/>
      <c r="S137" s="428"/>
      <c r="T137" s="428"/>
      <c r="U137" s="428"/>
      <c r="V137" s="428"/>
      <c r="W137" s="428"/>
      <c r="X137" s="428"/>
      <c r="Y137" s="428"/>
      <c r="Z137" s="428"/>
      <c r="AA137" s="428"/>
      <c r="AB137" s="428"/>
      <c r="AC137" s="428"/>
      <c r="AD137" s="428"/>
      <c r="AE137" s="428"/>
      <c r="AF137" s="428"/>
      <c r="AG137" s="428"/>
      <c r="AH137" s="428"/>
      <c r="AI137" s="428"/>
      <c r="AJ137" s="428"/>
      <c r="AK137" s="428"/>
      <c r="AL137" s="428"/>
      <c r="AM137" s="428"/>
      <c r="AN137" s="428"/>
      <c r="AO137" s="105"/>
      <c r="AP137" s="238"/>
    </row>
    <row r="138" ht="20.25">
      <c r="A138" s="105"/>
      <c r="B138" s="717" t="s">
        <v>123</v>
      </c>
      <c r="C138" s="718"/>
      <c r="D138" s="718"/>
      <c r="E138" s="718"/>
      <c r="F138" s="718"/>
      <c r="G138" s="718"/>
      <c r="H138" s="718"/>
      <c r="I138" s="718"/>
      <c r="J138" s="719"/>
      <c r="K138" s="720">
        <f>K62</f>
        <v>745.93904000000009</v>
      </c>
      <c r="L138" s="447"/>
      <c r="M138" s="551"/>
      <c r="N138" s="551"/>
      <c r="O138" s="551"/>
      <c r="P138" s="419"/>
      <c r="Q138" s="419"/>
      <c r="R138" s="447"/>
      <c r="S138" s="721"/>
      <c r="T138" s="721"/>
      <c r="U138" s="447"/>
      <c r="V138" s="447"/>
      <c r="W138" s="447"/>
      <c r="X138" s="447"/>
      <c r="Y138" s="447"/>
      <c r="Z138" s="447"/>
      <c r="AA138" s="447"/>
      <c r="AB138" s="447"/>
      <c r="AC138" s="447"/>
      <c r="AD138" s="447"/>
      <c r="AE138" s="447"/>
      <c r="AF138" s="447"/>
      <c r="AG138" s="447"/>
      <c r="AH138" s="447"/>
      <c r="AI138" s="447"/>
      <c r="AJ138" s="447"/>
      <c r="AK138" s="447"/>
      <c r="AL138" s="447"/>
      <c r="AM138" s="447"/>
      <c r="AN138" s="447"/>
      <c r="AO138" s="105"/>
      <c r="AP138" s="238"/>
    </row>
    <row r="139" ht="20.25">
      <c r="A139" s="105"/>
      <c r="B139" s="717" t="s">
        <v>124</v>
      </c>
      <c r="C139" s="718"/>
      <c r="D139" s="718"/>
      <c r="E139" s="718"/>
      <c r="F139" s="718"/>
      <c r="G139" s="718"/>
      <c r="H139" s="718"/>
      <c r="I139" s="718"/>
      <c r="J139" s="719"/>
      <c r="K139" s="720">
        <f>AP62</f>
        <v>1034.5685548685146</v>
      </c>
      <c r="L139" s="447"/>
      <c r="M139" s="551"/>
      <c r="N139" s="551"/>
      <c r="O139" s="551"/>
      <c r="P139" s="419"/>
      <c r="Q139" s="419"/>
      <c r="R139" s="447"/>
      <c r="S139" s="721"/>
      <c r="T139" s="721"/>
      <c r="U139" s="447"/>
      <c r="V139" s="447"/>
      <c r="W139" s="447"/>
      <c r="X139" s="447"/>
      <c r="Y139" s="447"/>
      <c r="Z139" s="447"/>
      <c r="AA139" s="447"/>
      <c r="AB139" s="447"/>
      <c r="AC139" s="447"/>
      <c r="AD139" s="447"/>
      <c r="AE139" s="447"/>
      <c r="AF139" s="447"/>
      <c r="AG139" s="447"/>
      <c r="AH139" s="447"/>
      <c r="AI139" s="447"/>
      <c r="AJ139" s="447"/>
      <c r="AK139" s="447"/>
      <c r="AL139" s="447"/>
      <c r="AM139" s="447"/>
      <c r="AN139" s="447"/>
      <c r="AO139" s="105"/>
      <c r="AP139" s="238"/>
    </row>
    <row r="140" ht="18.75">
      <c r="A140" s="105"/>
      <c r="B140" s="722" t="s">
        <v>153</v>
      </c>
      <c r="C140" s="45"/>
      <c r="D140" s="45"/>
      <c r="E140" s="660"/>
      <c r="F140" s="660"/>
      <c r="G140" s="723"/>
      <c r="H140" s="660"/>
      <c r="I140" s="660"/>
      <c r="J140" s="714"/>
      <c r="K140" s="724">
        <f>K138+K139</f>
        <v>1780.5075948685148</v>
      </c>
      <c r="L140" s="447"/>
      <c r="M140" s="551"/>
      <c r="N140" s="551"/>
      <c r="O140" s="551"/>
      <c r="P140" s="419"/>
      <c r="Q140" s="419"/>
      <c r="R140" s="447"/>
      <c r="S140" s="721"/>
      <c r="T140" s="721"/>
      <c r="U140" s="447"/>
      <c r="V140" s="447"/>
      <c r="W140" s="447"/>
      <c r="X140" s="447"/>
      <c r="Y140" s="447"/>
      <c r="Z140" s="447"/>
      <c r="AA140" s="447"/>
      <c r="AB140" s="447"/>
      <c r="AC140" s="447"/>
      <c r="AD140" s="447"/>
      <c r="AE140" s="447"/>
      <c r="AF140" s="447"/>
      <c r="AG140" s="447"/>
      <c r="AH140" s="447"/>
      <c r="AI140" s="447"/>
      <c r="AJ140" s="447"/>
      <c r="AK140" s="447"/>
      <c r="AL140" s="447"/>
      <c r="AM140" s="447"/>
      <c r="AN140" s="447"/>
      <c r="AO140" s="105"/>
      <c r="AP140" s="238"/>
    </row>
    <row r="141" ht="19.5">
      <c r="A141" s="105"/>
      <c r="B141" s="41" t="s">
        <v>126</v>
      </c>
      <c r="C141" s="45"/>
      <c r="E141" s="428"/>
      <c r="F141" s="428"/>
      <c r="G141" s="428"/>
      <c r="H141" s="428"/>
      <c r="I141" s="428"/>
      <c r="J141" s="428"/>
      <c r="K141" s="725"/>
      <c r="L141" s="447"/>
      <c r="M141" s="551"/>
      <c r="N141" s="551"/>
      <c r="O141" s="551"/>
      <c r="P141" s="419"/>
      <c r="Q141" s="419"/>
      <c r="R141" s="447"/>
      <c r="S141" s="721"/>
      <c r="T141" s="721"/>
      <c r="U141" s="447"/>
      <c r="V141" s="447"/>
      <c r="W141" s="447"/>
      <c r="X141" s="447"/>
      <c r="Y141" s="447"/>
      <c r="Z141" s="447"/>
      <c r="AA141" s="447"/>
      <c r="AB141" s="447"/>
      <c r="AC141" s="447"/>
      <c r="AD141" s="447"/>
      <c r="AE141" s="447"/>
      <c r="AF141" s="447"/>
      <c r="AG141" s="447"/>
      <c r="AH141" s="447"/>
      <c r="AI141" s="447"/>
      <c r="AJ141" s="447"/>
      <c r="AK141" s="447"/>
      <c r="AL141" s="447"/>
      <c r="AM141" s="447"/>
      <c r="AN141" s="447"/>
      <c r="AO141" s="105"/>
      <c r="AP141" s="238"/>
    </row>
    <row r="142" ht="19.5">
      <c r="A142" s="105"/>
      <c r="B142" s="717" t="s">
        <v>127</v>
      </c>
      <c r="C142" s="718"/>
      <c r="D142" s="718"/>
      <c r="E142" s="718"/>
      <c r="F142" s="718"/>
      <c r="G142" s="718"/>
      <c r="H142" s="718"/>
      <c r="I142" s="718"/>
      <c r="J142" s="719"/>
      <c r="K142" s="726">
        <f>K135+BD84</f>
        <v>573.72419911368684</v>
      </c>
      <c r="L142" s="428"/>
      <c r="M142" s="428"/>
      <c r="N142" s="428"/>
      <c r="O142" s="428"/>
      <c r="P142" s="419"/>
      <c r="Q142" s="419"/>
      <c r="R142" s="447"/>
      <c r="S142" s="721"/>
      <c r="T142" s="721"/>
      <c r="U142" s="447"/>
      <c r="V142" s="447"/>
      <c r="W142" s="447"/>
      <c r="X142" s="447"/>
      <c r="Y142" s="447"/>
      <c r="Z142" s="447"/>
      <c r="AA142" s="447"/>
      <c r="AB142" s="447"/>
      <c r="AC142" s="447"/>
      <c r="AD142" s="447"/>
      <c r="AE142" s="447"/>
      <c r="AF142" s="447"/>
      <c r="AG142" s="447"/>
      <c r="AH142" s="447"/>
      <c r="AI142" s="447"/>
      <c r="AJ142" s="447"/>
      <c r="AK142" s="447"/>
      <c r="AL142" s="447"/>
      <c r="AM142" s="447"/>
      <c r="AN142" s="447"/>
      <c r="AO142" s="105"/>
      <c r="AP142" s="238"/>
    </row>
    <row r="143" ht="19.5">
      <c r="A143" s="105"/>
      <c r="E143" s="428"/>
      <c r="F143" s="428"/>
      <c r="G143" s="428"/>
      <c r="H143" s="428"/>
      <c r="I143" s="428"/>
      <c r="J143" s="428"/>
      <c r="K143" s="725"/>
      <c r="L143" s="428"/>
      <c r="M143" s="428"/>
      <c r="N143" s="428" t="s">
        <v>128</v>
      </c>
      <c r="O143" s="428"/>
      <c r="P143" s="419"/>
      <c r="Q143" s="419"/>
      <c r="R143" s="447"/>
      <c r="S143" s="721"/>
      <c r="T143" s="721"/>
      <c r="U143" s="447"/>
      <c r="V143" s="447"/>
      <c r="W143" s="447"/>
      <c r="X143" s="447"/>
      <c r="Y143" s="447"/>
      <c r="Z143" s="447"/>
      <c r="AA143" s="447"/>
      <c r="AB143" s="447"/>
      <c r="AC143" s="447"/>
      <c r="AD143" s="447"/>
      <c r="AE143" s="447"/>
      <c r="AF143" s="447"/>
      <c r="AG143" s="447"/>
      <c r="AH143" s="447"/>
      <c r="AI143" s="447"/>
      <c r="AJ143" s="447"/>
      <c r="AK143" s="447"/>
      <c r="AL143" s="447"/>
      <c r="AM143" s="447"/>
      <c r="AN143" s="447"/>
      <c r="AO143" s="105"/>
      <c r="AP143" s="238"/>
    </row>
    <row r="144" ht="19.5">
      <c r="A144" s="105"/>
      <c r="B144" s="717" t="s">
        <v>129</v>
      </c>
      <c r="C144" s="718"/>
      <c r="D144" s="718"/>
      <c r="E144" s="718"/>
      <c r="F144" s="718"/>
      <c r="G144" s="718"/>
      <c r="H144" s="718"/>
      <c r="I144" s="718"/>
      <c r="J144" s="719"/>
      <c r="K144" s="727">
        <f>K140+K142</f>
        <v>2354.2317939822015</v>
      </c>
      <c r="L144" s="428"/>
      <c r="M144" s="428"/>
      <c r="N144" s="428"/>
      <c r="O144" s="428"/>
      <c r="P144" s="419"/>
      <c r="Q144" s="419"/>
      <c r="R144" s="447"/>
      <c r="S144" s="721"/>
      <c r="T144" s="721"/>
      <c r="U144" s="447"/>
      <c r="V144" s="447"/>
      <c r="W144" s="447"/>
      <c r="X144" s="447"/>
      <c r="Y144" s="447"/>
      <c r="Z144" s="447"/>
      <c r="AA144" s="447"/>
      <c r="AB144" s="447"/>
      <c r="AC144" s="447"/>
      <c r="AD144" s="447"/>
      <c r="AE144" s="447"/>
      <c r="AF144" s="447"/>
      <c r="AG144" s="447"/>
      <c r="AH144" s="447"/>
      <c r="AI144" s="447"/>
      <c r="AJ144" s="447"/>
      <c r="AK144" s="447"/>
      <c r="AL144" s="447"/>
      <c r="AM144" s="447"/>
      <c r="AN144" s="447"/>
      <c r="AO144" s="105"/>
      <c r="AP144" s="238"/>
    </row>
    <row r="145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P145" s="142"/>
      <c r="Q145" s="142"/>
      <c r="R145" s="105"/>
      <c r="S145" s="339"/>
      <c r="T145" s="339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238"/>
    </row>
    <row r="146">
      <c r="P146" s="38"/>
      <c r="Q146" s="38"/>
      <c r="AP146" s="238"/>
    </row>
    <row r="147">
      <c r="P147" s="38"/>
      <c r="Q147" s="38"/>
      <c r="AP147" s="238"/>
    </row>
    <row r="148">
      <c r="P148" s="38"/>
      <c r="Q148" s="38"/>
      <c r="AP148" s="238"/>
    </row>
    <row r="149">
      <c r="P149" s="38"/>
      <c r="Q149" s="38"/>
      <c r="AP149" s="238"/>
    </row>
    <row r="150">
      <c r="P150" s="38"/>
      <c r="Q150" s="38"/>
      <c r="AP150" s="238"/>
    </row>
    <row r="151">
      <c r="P151" s="38"/>
      <c r="Q151" s="38"/>
      <c r="AP151" s="238"/>
    </row>
    <row r="152">
      <c r="P152" s="38"/>
      <c r="Q152" s="38"/>
      <c r="AP152" s="238"/>
    </row>
    <row r="153">
      <c r="P153" s="38"/>
      <c r="Q153" s="38"/>
      <c r="AP153" s="238"/>
    </row>
    <row r="154">
      <c r="P154" s="38"/>
      <c r="Q154" s="38"/>
      <c r="AP154" s="238"/>
    </row>
    <row r="155">
      <c r="P155" s="38"/>
      <c r="Q155" s="38"/>
      <c r="AP155" s="238"/>
    </row>
    <row r="156">
      <c r="P156" s="38"/>
      <c r="Q156" s="38"/>
      <c r="AP156" s="238"/>
    </row>
    <row r="157">
      <c r="P157" s="38"/>
      <c r="Q157" s="38"/>
      <c r="AP157" s="238"/>
    </row>
    <row r="158">
      <c r="P158" s="38"/>
      <c r="Q158" s="38"/>
      <c r="AP158" s="238"/>
    </row>
    <row r="159">
      <c r="P159" s="38"/>
      <c r="Q159" s="38"/>
      <c r="AP159" s="238"/>
    </row>
    <row r="160">
      <c r="P160" s="38"/>
      <c r="Q160" s="38"/>
      <c r="AP160" s="238"/>
    </row>
    <row r="161">
      <c r="P161" s="38"/>
      <c r="Q161" s="38"/>
      <c r="AP161" s="238"/>
    </row>
    <row r="162">
      <c r="P162" s="38"/>
      <c r="Q162" s="38"/>
      <c r="AP162" s="238"/>
    </row>
    <row r="163">
      <c r="P163" s="38"/>
      <c r="Q163" s="38"/>
    </row>
  </sheetData>
  <mergeCells count="70">
    <mergeCell ref="E46:F46"/>
    <mergeCell ref="E47:F47"/>
    <mergeCell ref="E48:F48"/>
    <mergeCell ref="B142:J142"/>
    <mergeCell ref="B138:J138"/>
    <mergeCell ref="B139:J139"/>
    <mergeCell ref="E49:F49"/>
    <mergeCell ref="B144:J144"/>
    <mergeCell ref="E50:F50"/>
    <mergeCell ref="E51:F51"/>
    <mergeCell ref="E52:F52"/>
    <mergeCell ref="E57:E59"/>
    <mergeCell ref="F57:F59"/>
    <mergeCell ref="G57:H59"/>
    <mergeCell ref="I57:J57"/>
    <mergeCell ref="L13:O13"/>
    <mergeCell ref="D14:E14"/>
    <mergeCell ref="H14:J14"/>
    <mergeCell ref="D15:E15"/>
    <mergeCell ref="F15:F17"/>
    <mergeCell ref="G15:G17"/>
    <mergeCell ref="H15:J15"/>
    <mergeCell ref="L15:L17"/>
    <mergeCell ref="M15:M17"/>
    <mergeCell ref="N15:N17"/>
    <mergeCell ref="O15:O17"/>
    <mergeCell ref="K15:K17"/>
    <mergeCell ref="D16:D17"/>
    <mergeCell ref="E16:E17"/>
    <mergeCell ref="L11:O12"/>
    <mergeCell ref="B4:F4"/>
    <mergeCell ref="B5:F5"/>
    <mergeCell ref="B6:F6"/>
    <mergeCell ref="B8:F8"/>
    <mergeCell ref="B7:F7"/>
    <mergeCell ref="E44:F44"/>
    <mergeCell ref="E45:F45"/>
    <mergeCell ref="B1:H1"/>
    <mergeCell ref="B11:B12"/>
    <mergeCell ref="C11:C12"/>
    <mergeCell ref="D11:K12"/>
    <mergeCell ref="D13:K13"/>
    <mergeCell ref="F34:G34"/>
    <mergeCell ref="D35:D38"/>
    <mergeCell ref="B13:B17"/>
    <mergeCell ref="C13:C17"/>
    <mergeCell ref="B19:F19"/>
    <mergeCell ref="B25:E25"/>
    <mergeCell ref="B34:E34"/>
    <mergeCell ref="H16:H17"/>
    <mergeCell ref="I16:J17"/>
    <mergeCell ref="P57:AN57"/>
    <mergeCell ref="I58:J58"/>
    <mergeCell ref="N58:R58"/>
    <mergeCell ref="U58:Y58"/>
    <mergeCell ref="AC58:AG58"/>
    <mergeCell ref="AJ58:AN58"/>
    <mergeCell ref="K57:K59"/>
    <mergeCell ref="O59:P59"/>
    <mergeCell ref="AD59:AE59"/>
    <mergeCell ref="AK59:AL59"/>
    <mergeCell ref="Q60:R60"/>
    <mergeCell ref="X60:Y60"/>
    <mergeCell ref="AF60:AG60"/>
    <mergeCell ref="AM60:AN60"/>
    <mergeCell ref="G62:H62"/>
    <mergeCell ref="O62:P62"/>
    <mergeCell ref="V62:W62"/>
    <mergeCell ref="AD62:AE62"/>
    <mergeCell ref="AK62:AL62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4" fitToWidth="1" fitToHeight="0" pageOrder="downThenOver" orientation="landscape" usePrinterDefaults="1" blackAndWhite="0" draft="0" cellComments="none" useFirstPageNumber="0" errors="displayed" horizontalDpi="600" verticalDpi="600" copies="1"/>
  <headerFooter/>
  <rowBreaks count="2" manualBreakCount="2">
    <brk id="53" man="1" max="55"/>
    <brk id="94" man="1" max="55"/>
  </rowBreaks>
  <colBreaks count="2" manualBreakCount="2">
    <brk id="15" man="1" max="143"/>
    <brk id="33" man="1" max="143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6" zoomScale="100" workbookViewId="0">
      <selection activeCell="I22" activeCellId="0" sqref="I22"/>
    </sheetView>
  </sheetViews>
  <sheetFormatPr defaultRowHeight="15"/>
  <cols>
    <col customWidth="1" min="1" max="1" width="5.7109375"/>
    <col customWidth="1" min="2" max="2" width="23.85546875"/>
    <col customWidth="1" min="3" max="3" width="11.5703125"/>
    <col customWidth="1" min="4" max="4" width="20.42578125"/>
    <col customWidth="1" min="5" max="5" width="15"/>
    <col customWidth="1" min="6" max="6" width="20.85546875"/>
    <col customWidth="1" min="7" max="7" width="18.5703125"/>
    <col customWidth="1" min="8" max="8" width="15"/>
    <col customWidth="1" min="9" max="9" width="12.28515625"/>
    <col customWidth="1" min="10" max="10" width="11"/>
    <col customWidth="1" min="11" max="11" width="14.85546875"/>
    <col customWidth="1" min="12" max="12" style="37" width="15"/>
    <col customWidth="1" min="13" max="13" style="38" width="12.42578125"/>
    <col customWidth="1" min="14" max="14" style="38" width="12.28515625"/>
    <col customWidth="1" min="15" max="15" style="38" width="15.85546875"/>
    <col customWidth="1" min="16" max="16" style="37" width="12.42578125"/>
    <col customWidth="1" min="17" max="17" style="37" width="5.7109375"/>
    <col customWidth="1" min="18" max="18" width="11.7109375"/>
    <col customWidth="1" min="19" max="19" style="37" width="6.85546875"/>
    <col customWidth="1" min="20" max="20" style="37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10.42578125"/>
    <col customWidth="1" min="40" max="40" width="11.7109375"/>
    <col customWidth="1" min="41" max="41" width="7.85546875"/>
    <col customWidth="1" min="42" max="42" width="13.140625"/>
    <col customWidth="1" min="48" max="48" width="5.42578125"/>
    <col customWidth="1" min="56" max="56" width="11.28515625"/>
    <col customWidth="1" min="57" max="57" width="11.42578125"/>
  </cols>
  <sheetData>
    <row r="2" ht="18.75">
      <c r="B2" s="728" t="s">
        <v>154</v>
      </c>
      <c r="C2" s="728"/>
      <c r="D2" s="728"/>
      <c r="E2" s="728"/>
      <c r="F2" s="728"/>
      <c r="G2" s="728"/>
      <c r="H2" s="728"/>
      <c r="I2" s="728"/>
      <c r="J2" s="728"/>
    </row>
    <row r="4" ht="15.75">
      <c r="B4" s="41" t="s">
        <v>20</v>
      </c>
    </row>
    <row r="5" ht="17.25">
      <c r="B5" s="729" t="s">
        <v>21</v>
      </c>
      <c r="C5" s="730"/>
      <c r="D5" s="730"/>
      <c r="E5" s="730"/>
      <c r="F5" s="730"/>
      <c r="G5" s="730"/>
      <c r="H5" s="730"/>
      <c r="I5" s="730"/>
      <c r="J5" s="731"/>
      <c r="K5" s="45"/>
      <c r="L5" s="46"/>
      <c r="M5" s="732"/>
      <c r="N5" s="732"/>
      <c r="O5" s="732"/>
      <c r="P5" s="732"/>
      <c r="Q5" s="732"/>
      <c r="R5" s="732"/>
      <c r="S5" s="733"/>
      <c r="T5" s="733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ht="17.25">
      <c r="B6" s="729" t="s">
        <v>155</v>
      </c>
      <c r="C6" s="730"/>
      <c r="D6" s="730"/>
      <c r="E6" s="730"/>
      <c r="F6" s="730"/>
      <c r="G6" s="730"/>
      <c r="H6" s="730"/>
      <c r="I6" s="730"/>
      <c r="J6" s="731"/>
      <c r="K6" s="45"/>
      <c r="L6" s="46"/>
      <c r="M6" s="732"/>
      <c r="N6" s="732"/>
      <c r="O6" s="732"/>
      <c r="P6" s="732"/>
      <c r="Q6" s="732"/>
      <c r="R6" s="732"/>
      <c r="S6" s="733"/>
      <c r="T6" s="733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ht="17.25">
      <c r="B7" s="729" t="s">
        <v>23</v>
      </c>
      <c r="C7" s="730"/>
      <c r="D7" s="730"/>
      <c r="E7" s="730"/>
      <c r="F7" s="730"/>
      <c r="G7" s="730"/>
      <c r="H7" s="730"/>
      <c r="I7" s="730"/>
      <c r="J7" s="731"/>
      <c r="K7" s="45"/>
      <c r="L7" s="46"/>
      <c r="M7" s="732"/>
      <c r="N7" s="732"/>
      <c r="O7" s="732"/>
      <c r="P7" s="732"/>
      <c r="Q7" s="732"/>
      <c r="R7" s="732"/>
      <c r="S7" s="733"/>
      <c r="T7" s="733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ht="17.25">
      <c r="B8" s="729" t="s">
        <v>24</v>
      </c>
      <c r="C8" s="730"/>
      <c r="D8" s="730"/>
      <c r="E8" s="730"/>
      <c r="F8" s="730"/>
      <c r="G8" s="730"/>
      <c r="H8" s="730"/>
      <c r="I8" s="730"/>
      <c r="J8" s="731"/>
      <c r="K8" s="45"/>
      <c r="L8" s="46"/>
      <c r="M8" s="732"/>
      <c r="N8" s="732"/>
      <c r="O8" s="732"/>
      <c r="P8" s="732"/>
      <c r="Q8" s="732"/>
      <c r="R8" s="732"/>
      <c r="S8" s="733"/>
      <c r="T8" s="733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ht="17.25">
      <c r="B9" s="734" t="s">
        <v>156</v>
      </c>
      <c r="C9" s="735"/>
      <c r="D9" s="735"/>
      <c r="E9" s="735"/>
      <c r="F9" s="735"/>
      <c r="G9" s="735"/>
      <c r="H9" s="735"/>
      <c r="I9" s="735"/>
      <c r="J9" s="736"/>
      <c r="K9" s="45"/>
      <c r="L9" s="46"/>
      <c r="M9" s="732"/>
      <c r="N9" s="737"/>
      <c r="O9" s="737"/>
      <c r="P9" s="732"/>
      <c r="Q9" s="732"/>
      <c r="R9" s="732"/>
      <c r="S9" s="733"/>
      <c r="T9" s="733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ht="18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  <c r="M10" s="732"/>
      <c r="N10" s="737"/>
      <c r="O10" s="737"/>
      <c r="P10" s="732"/>
      <c r="Q10" s="732"/>
      <c r="R10" s="732"/>
      <c r="S10" s="733"/>
      <c r="T10" s="733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 ht="17.25">
      <c r="B11" s="51" t="s">
        <v>27</v>
      </c>
      <c r="C11" s="51" t="s">
        <v>28</v>
      </c>
      <c r="D11" s="52" t="s">
        <v>29</v>
      </c>
      <c r="E11" s="53"/>
      <c r="F11" s="53"/>
      <c r="G11" s="53"/>
      <c r="H11" s="53"/>
      <c r="I11" s="53"/>
      <c r="J11" s="53"/>
      <c r="K11" s="54"/>
      <c r="L11" s="52" t="s">
        <v>30</v>
      </c>
      <c r="M11" s="53"/>
      <c r="N11" s="53"/>
      <c r="O11" s="54"/>
      <c r="P11" s="732"/>
      <c r="Q11" s="732"/>
      <c r="R11" s="732"/>
      <c r="S11" s="733"/>
      <c r="T11" s="733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ht="18">
      <c r="B12" s="55"/>
      <c r="C12" s="55"/>
      <c r="D12" s="56"/>
      <c r="E12" s="57"/>
      <c r="F12" s="57"/>
      <c r="G12" s="57"/>
      <c r="H12" s="57"/>
      <c r="I12" s="57"/>
      <c r="J12" s="57"/>
      <c r="K12" s="58"/>
      <c r="L12" s="56"/>
      <c r="M12" s="57"/>
      <c r="N12" s="57"/>
      <c r="O12" s="58"/>
      <c r="P12" s="732"/>
      <c r="Q12" s="732"/>
      <c r="R12" s="732"/>
      <c r="S12" s="733"/>
      <c r="T12" s="733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ht="18">
      <c r="B13" s="51" t="s">
        <v>31</v>
      </c>
      <c r="C13" s="59">
        <v>1</v>
      </c>
      <c r="D13" s="60" t="s">
        <v>157</v>
      </c>
      <c r="E13" s="61"/>
      <c r="F13" s="61"/>
      <c r="G13" s="61"/>
      <c r="H13" s="61"/>
      <c r="I13" s="61"/>
      <c r="J13" s="61"/>
      <c r="K13" s="62"/>
      <c r="L13" s="60" t="s">
        <v>158</v>
      </c>
      <c r="M13" s="61"/>
      <c r="N13" s="61"/>
      <c r="O13" s="62"/>
      <c r="P13" s="732"/>
      <c r="Q13" s="732"/>
      <c r="R13" s="732"/>
      <c r="S13" s="733"/>
      <c r="T13" s="733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ht="30.75">
      <c r="B14" s="63"/>
      <c r="C14" s="64"/>
      <c r="D14" s="60" t="s">
        <v>34</v>
      </c>
      <c r="E14" s="62"/>
      <c r="F14" s="58" t="s">
        <v>35</v>
      </c>
      <c r="G14" s="58" t="s">
        <v>36</v>
      </c>
      <c r="H14" s="60" t="s">
        <v>37</v>
      </c>
      <c r="I14" s="61"/>
      <c r="J14" s="62"/>
      <c r="K14" s="58" t="s">
        <v>38</v>
      </c>
      <c r="L14" s="51" t="s">
        <v>39</v>
      </c>
      <c r="M14" s="51" t="s">
        <v>136</v>
      </c>
      <c r="N14" s="51" t="s">
        <v>40</v>
      </c>
      <c r="O14" s="51" t="s">
        <v>41</v>
      </c>
      <c r="P14" s="732"/>
      <c r="Q14" s="732"/>
      <c r="R14" s="732"/>
      <c r="S14" s="733"/>
      <c r="T14" s="733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ht="18">
      <c r="B15" s="63"/>
      <c r="C15" s="64"/>
      <c r="D15" s="60" t="s">
        <v>159</v>
      </c>
      <c r="E15" s="62"/>
      <c r="F15" s="65">
        <v>0.15529999999999999</v>
      </c>
      <c r="G15" s="65">
        <v>0.17419999999999999</v>
      </c>
      <c r="H15" s="60" t="s">
        <v>160</v>
      </c>
      <c r="I15" s="61"/>
      <c r="J15" s="62"/>
      <c r="K15" s="65">
        <v>0.11409999999999999</v>
      </c>
      <c r="L15" s="59">
        <v>0.12</v>
      </c>
      <c r="M15" s="59">
        <v>0.31</v>
      </c>
      <c r="N15" s="738">
        <v>0.37</v>
      </c>
      <c r="O15" s="59">
        <v>0.20000000000000001</v>
      </c>
      <c r="P15" s="732"/>
      <c r="Q15" s="732"/>
      <c r="R15" s="732"/>
      <c r="S15" s="733"/>
      <c r="T15" s="733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ht="30.75" customHeight="1">
      <c r="B16" s="63"/>
      <c r="C16" s="64"/>
      <c r="D16" s="51" t="s">
        <v>44</v>
      </c>
      <c r="E16" s="51" t="s">
        <v>45</v>
      </c>
      <c r="F16" s="68"/>
      <c r="G16" s="63"/>
      <c r="H16" s="69" t="s">
        <v>46</v>
      </c>
      <c r="I16" s="70" t="s">
        <v>47</v>
      </c>
      <c r="J16" s="71"/>
      <c r="K16" s="68"/>
      <c r="L16" s="64"/>
      <c r="M16" s="64"/>
      <c r="N16" s="739"/>
      <c r="O16" s="64"/>
      <c r="P16" s="732"/>
      <c r="Q16" s="732"/>
      <c r="R16" s="732"/>
      <c r="S16" s="733"/>
      <c r="U16" t="s">
        <v>49</v>
      </c>
      <c r="V16" s="138">
        <f>I59+Q59+X59+AF59+AM59+I64+I66+I68+I70+I74+I76+I78+I80+I84+I86+I88+I90+I94+I96+I98+I100+I104+I106+I108+I110+I114+I116+I118+I120+I124+I126+I128+I130+T64+T66+T68+T70+T74+T76+T78+T80+AE64+AE66+AE68+AE70+AE74+AE76+AE78+AE80+AP64+AP66+AP68+AP70+AP74+AP76+AP78+BA64+BA66+BA68+BA70+BA74+BA76+BA78+BA80</f>
        <v>243.04608424093945</v>
      </c>
      <c r="W16" s="45"/>
      <c r="X16" s="45"/>
      <c r="Y16" s="45"/>
      <c r="Z16" s="45"/>
      <c r="AA16" s="45"/>
      <c r="AB16" s="45"/>
      <c r="AC16" s="45"/>
      <c r="AD16" s="45"/>
    </row>
    <row r="17" ht="18">
      <c r="B17" s="55"/>
      <c r="C17" s="74"/>
      <c r="D17" s="55"/>
      <c r="E17" s="55"/>
      <c r="F17" s="75"/>
      <c r="G17" s="55"/>
      <c r="H17" s="76"/>
      <c r="I17" s="77"/>
      <c r="J17" s="78"/>
      <c r="K17" s="75"/>
      <c r="L17" s="74"/>
      <c r="M17" s="74"/>
      <c r="N17" s="740"/>
      <c r="O17" s="74"/>
      <c r="P17" s="732"/>
      <c r="Q17" s="732"/>
      <c r="R17" s="732"/>
      <c r="S17" s="733"/>
      <c r="T17" s="733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ht="17.25">
      <c r="B18" s="45" t="s">
        <v>48</v>
      </c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732"/>
      <c r="N18" s="732"/>
      <c r="O18" s="732"/>
      <c r="P18" s="732"/>
      <c r="Q18" s="732"/>
      <c r="R18" s="732"/>
      <c r="S18" s="733"/>
      <c r="T18" s="733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>
      <c r="B19" s="130" t="s">
        <v>49</v>
      </c>
      <c r="C19" s="85">
        <v>0.13</v>
      </c>
      <c r="D19" s="130" t="s">
        <v>50</v>
      </c>
      <c r="E19" s="130"/>
      <c r="G19" s="45"/>
      <c r="H19" s="45"/>
      <c r="I19" s="45"/>
      <c r="J19" s="45"/>
      <c r="K19" s="45"/>
      <c r="L19" s="46"/>
      <c r="M19" s="45"/>
      <c r="N19" s="45"/>
      <c r="O19" s="45"/>
      <c r="P19" s="45"/>
      <c r="Q19" s="45"/>
      <c r="R19" s="45"/>
      <c r="S19" s="46"/>
      <c r="T19" s="46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 ht="45">
      <c r="B20" s="130" t="s">
        <v>51</v>
      </c>
      <c r="C20" s="85">
        <v>0.29999999999999999</v>
      </c>
      <c r="D20" s="130" t="s">
        <v>50</v>
      </c>
      <c r="E20" s="741" t="s">
        <v>52</v>
      </c>
      <c r="G20" s="45"/>
      <c r="H20" s="45"/>
      <c r="I20" s="45"/>
      <c r="J20" s="45"/>
      <c r="K20" s="45"/>
      <c r="L20" s="46"/>
      <c r="M20" s="45"/>
      <c r="N20" s="45"/>
      <c r="O20" s="45"/>
      <c r="P20" s="45"/>
      <c r="Q20" s="45"/>
      <c r="R20" s="45"/>
      <c r="S20" s="46"/>
      <c r="T20" s="46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>
      <c r="B21" s="130" t="s">
        <v>53</v>
      </c>
      <c r="C21" s="85">
        <v>0.20000000000000001</v>
      </c>
      <c r="D21" s="130"/>
      <c r="E21" s="130"/>
      <c r="H21" s="45"/>
      <c r="I21" s="45"/>
      <c r="J21" s="45"/>
      <c r="K21" s="45"/>
      <c r="L21" s="46"/>
      <c r="M21" s="45"/>
      <c r="N21" s="45"/>
      <c r="O21" s="45"/>
      <c r="P21" s="45"/>
      <c r="Q21" s="45"/>
      <c r="R21" s="45"/>
      <c r="S21" s="46"/>
      <c r="T21" s="46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>
      <c r="B22" s="130" t="s">
        <v>54</v>
      </c>
      <c r="C22" s="85">
        <v>0.20000000000000001</v>
      </c>
      <c r="D22" s="130"/>
      <c r="E22" s="130"/>
      <c r="G22" s="45"/>
      <c r="H22" s="45"/>
      <c r="I22" s="45"/>
      <c r="J22" s="45"/>
      <c r="K22" s="45"/>
      <c r="L22" s="46"/>
      <c r="M22" s="45"/>
      <c r="N22" s="45"/>
      <c r="O22" s="45"/>
      <c r="P22" s="45"/>
      <c r="Q22" s="45"/>
      <c r="R22" s="45"/>
      <c r="S22" s="46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ht="15.75">
      <c r="B23" s="45" t="s">
        <v>55</v>
      </c>
      <c r="C23" s="45"/>
      <c r="D23" s="45"/>
      <c r="E23" s="45"/>
      <c r="F23" s="45"/>
      <c r="G23" s="45"/>
      <c r="H23" s="45"/>
      <c r="I23" s="45"/>
      <c r="J23" s="45"/>
      <c r="K23" s="45"/>
      <c r="L23" s="46"/>
      <c r="M23" s="45"/>
      <c r="N23" s="45"/>
      <c r="O23" s="45"/>
      <c r="P23" s="45"/>
      <c r="Q23" s="45"/>
      <c r="R23" s="45"/>
      <c r="S23" s="46"/>
      <c r="T23" s="46"/>
      <c r="U23" s="45"/>
      <c r="V23" s="45"/>
      <c r="W23" s="45"/>
      <c r="X23" s="45"/>
      <c r="Y23" s="45"/>
      <c r="Z23" s="45"/>
      <c r="AA23" s="45"/>
      <c r="AB23" s="45"/>
      <c r="AC23" s="45"/>
      <c r="AD23" s="45"/>
    </row>
    <row r="24" ht="15.75">
      <c r="B24" s="93" t="s">
        <v>56</v>
      </c>
      <c r="C24" s="94">
        <v>0.17000000000000001</v>
      </c>
      <c r="D24" s="96" t="s">
        <v>57</v>
      </c>
      <c r="F24" s="45"/>
      <c r="G24" s="45"/>
      <c r="H24" s="45"/>
      <c r="I24" s="45"/>
      <c r="J24" s="45"/>
      <c r="K24" s="45"/>
      <c r="L24" s="46"/>
      <c r="M24" s="45"/>
      <c r="N24" s="45"/>
      <c r="O24" s="45"/>
      <c r="P24" s="45"/>
      <c r="Q24" s="45"/>
      <c r="R24" s="45"/>
      <c r="S24" s="46"/>
      <c r="T24" s="46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5">
      <c r="B25" s="45"/>
      <c r="C25" s="50"/>
      <c r="D25" s="45"/>
      <c r="E25" s="45"/>
      <c r="F25" s="45"/>
      <c r="G25" s="45"/>
      <c r="H25" s="45"/>
      <c r="I25" s="45"/>
      <c r="J25" s="45"/>
      <c r="K25" s="45"/>
      <c r="L25" s="46"/>
      <c r="M25" s="45"/>
      <c r="N25" s="45"/>
      <c r="O25" s="45"/>
      <c r="P25" s="45"/>
      <c r="Q25" s="45"/>
      <c r="R25" s="45"/>
      <c r="S25" s="46"/>
      <c r="T25" s="46"/>
      <c r="U25" s="45"/>
      <c r="V25" s="45"/>
      <c r="W25" s="45"/>
      <c r="X25" s="45"/>
      <c r="Y25" s="45"/>
      <c r="Z25" s="45"/>
      <c r="AA25" s="45"/>
      <c r="AB25" s="45"/>
      <c r="AC25" s="45"/>
      <c r="AD25" s="45"/>
    </row>
    <row r="26">
      <c r="B26" s="742" t="s">
        <v>40</v>
      </c>
      <c r="C26" s="743">
        <v>0.29999999999999999</v>
      </c>
      <c r="D26" s="130" t="s">
        <v>58</v>
      </c>
      <c r="F26" s="45"/>
      <c r="G26" s="45"/>
      <c r="H26" s="45"/>
      <c r="I26" s="45"/>
      <c r="J26" s="45"/>
      <c r="K26" s="45"/>
      <c r="L26" s="46"/>
      <c r="M26" s="45"/>
      <c r="N26" s="45"/>
      <c r="O26" s="45"/>
      <c r="P26" s="45"/>
      <c r="Q26" s="45"/>
      <c r="R26" s="45"/>
      <c r="S26" s="46"/>
      <c r="T26" s="46"/>
      <c r="U26" s="45"/>
      <c r="V26" s="45"/>
      <c r="W26" s="45"/>
      <c r="X26" s="45"/>
      <c r="Y26" s="45"/>
      <c r="Z26" s="45"/>
      <c r="AA26" s="45"/>
      <c r="AB26" s="45"/>
      <c r="AC26" s="45"/>
      <c r="AD26" s="45"/>
    </row>
    <row r="27">
      <c r="B27" s="744" t="s">
        <v>39</v>
      </c>
      <c r="C27" s="130">
        <v>0.20000000000000001</v>
      </c>
      <c r="D27" s="130" t="s">
        <v>58</v>
      </c>
      <c r="F27" s="45"/>
      <c r="G27" s="45"/>
      <c r="H27" s="45"/>
      <c r="I27" s="45"/>
      <c r="J27" s="45"/>
      <c r="K27" s="45"/>
      <c r="L27" s="46"/>
      <c r="M27" s="45"/>
      <c r="N27" s="45"/>
      <c r="O27" s="45"/>
      <c r="P27" s="45"/>
      <c r="Q27" s="45"/>
      <c r="R27" s="45"/>
      <c r="S27" s="46"/>
      <c r="T27" s="46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>
      <c r="B28" s="744" t="s">
        <v>161</v>
      </c>
      <c r="C28" s="130">
        <v>0.40000000000000002</v>
      </c>
      <c r="D28" s="130" t="s">
        <v>58</v>
      </c>
      <c r="F28" s="45"/>
      <c r="G28" s="45"/>
      <c r="H28" s="45"/>
      <c r="I28" s="45"/>
      <c r="J28" s="45"/>
      <c r="K28" s="45"/>
      <c r="L28" s="46"/>
      <c r="M28" s="45"/>
      <c r="N28" s="45"/>
      <c r="O28" s="45"/>
      <c r="P28" s="45"/>
      <c r="Q28" s="45"/>
      <c r="R28" s="45"/>
      <c r="S28" s="46"/>
      <c r="T28" s="46"/>
      <c r="U28" s="45"/>
      <c r="V28" s="45"/>
      <c r="W28" s="45"/>
      <c r="X28" s="45"/>
      <c r="Y28" s="45"/>
      <c r="Z28" s="45"/>
      <c r="AA28" s="45"/>
      <c r="AB28" s="45"/>
      <c r="AC28" s="45"/>
      <c r="AD28" s="45"/>
    </row>
    <row r="29">
      <c r="B29" s="744" t="s">
        <v>41</v>
      </c>
      <c r="C29" s="130">
        <v>0.10000000000000001</v>
      </c>
      <c r="D29" s="130" t="s">
        <v>58</v>
      </c>
      <c r="F29" s="45"/>
      <c r="G29" s="45"/>
      <c r="H29" s="45"/>
      <c r="I29" s="45"/>
      <c r="J29" s="45"/>
      <c r="K29" s="45"/>
      <c r="L29" s="46"/>
      <c r="M29" s="45"/>
      <c r="N29" s="45"/>
      <c r="O29" s="45"/>
      <c r="P29" s="45"/>
      <c r="Q29" s="45"/>
      <c r="R29" s="45"/>
      <c r="S29" s="46"/>
      <c r="T29" s="46"/>
      <c r="U29" s="45"/>
      <c r="V29" s="45"/>
      <c r="W29" s="45"/>
      <c r="X29" s="45"/>
      <c r="Y29" s="45"/>
      <c r="Z29" s="45"/>
      <c r="AA29" s="45"/>
      <c r="AB29" s="45"/>
      <c r="AC29" s="45"/>
      <c r="AD29" s="45"/>
    </row>
    <row r="30" ht="26.25" hidden="1">
      <c r="B30" s="104" t="s">
        <v>140</v>
      </c>
      <c r="C30" s="105">
        <f>C26+C27+C28+C29</f>
        <v>1</v>
      </c>
    </row>
    <row r="31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  <c r="M31" s="45"/>
      <c r="N31" s="45"/>
      <c r="O31" s="45"/>
      <c r="P31" s="45"/>
      <c r="Q31" s="45"/>
      <c r="R31" s="45"/>
      <c r="S31" s="46"/>
      <c r="T31" s="46"/>
      <c r="U31" s="45"/>
      <c r="V31" s="45"/>
      <c r="W31" s="45"/>
      <c r="X31" s="45"/>
      <c r="Y31" s="45"/>
      <c r="Z31" s="45"/>
      <c r="AA31" s="45"/>
      <c r="AB31" s="45"/>
      <c r="AC31" s="45"/>
      <c r="AD31" s="45"/>
    </row>
    <row r="32" ht="15.75">
      <c r="B32" s="45" t="s">
        <v>162</v>
      </c>
      <c r="C32" s="45"/>
      <c r="D32" s="45"/>
      <c r="E32" s="45"/>
      <c r="F32" s="45" t="s">
        <v>60</v>
      </c>
      <c r="G32" s="45"/>
      <c r="I32" s="45"/>
      <c r="L32" s="46"/>
      <c r="M32" s="45"/>
      <c r="N32" s="45"/>
      <c r="O32" s="45"/>
      <c r="P32" s="45"/>
      <c r="Q32" s="45"/>
      <c r="R32" s="45"/>
      <c r="S32" s="46"/>
      <c r="T32" s="46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>
      <c r="B33" s="745" t="s">
        <v>61</v>
      </c>
      <c r="C33" s="746">
        <v>0.59999999999999998</v>
      </c>
      <c r="D33" s="747" t="s">
        <v>62</v>
      </c>
      <c r="F33" s="748" t="s">
        <v>61</v>
      </c>
      <c r="G33" s="749">
        <v>0.25</v>
      </c>
      <c r="I33" s="45"/>
      <c r="L33" s="46"/>
      <c r="M33" s="45"/>
      <c r="N33" s="45"/>
      <c r="O33" s="45"/>
      <c r="P33" s="45"/>
      <c r="Q33" s="45"/>
      <c r="R33" s="45"/>
      <c r="S33" s="46"/>
      <c r="T33" s="46"/>
      <c r="U33" s="45"/>
      <c r="V33" s="45"/>
      <c r="W33" s="45"/>
      <c r="X33" s="45"/>
      <c r="Y33" s="45"/>
      <c r="Z33" s="45"/>
      <c r="AA33" s="45"/>
      <c r="AB33" s="45"/>
      <c r="AC33" s="45"/>
      <c r="AD33" s="45"/>
    </row>
    <row r="34">
      <c r="B34" s="750" t="s">
        <v>63</v>
      </c>
      <c r="C34" s="139">
        <v>0.11</v>
      </c>
      <c r="D34" s="751"/>
      <c r="F34" s="752" t="s">
        <v>63</v>
      </c>
      <c r="G34" s="753">
        <v>0.17999999999999999</v>
      </c>
      <c r="I34" s="45"/>
      <c r="L34" s="46"/>
      <c r="M34" s="45"/>
      <c r="N34" s="45"/>
      <c r="O34" s="45"/>
      <c r="P34" s="45"/>
      <c r="Q34" s="45"/>
      <c r="R34" s="45"/>
      <c r="S34" s="46"/>
      <c r="T34" s="46"/>
      <c r="U34" s="45"/>
      <c r="V34" s="45"/>
      <c r="W34" s="45"/>
      <c r="X34" s="45"/>
      <c r="Y34" s="45"/>
      <c r="Z34" s="45"/>
      <c r="AA34" s="45"/>
      <c r="AB34" s="45"/>
      <c r="AC34" s="45"/>
      <c r="AD34" s="45"/>
    </row>
    <row r="35">
      <c r="B35" s="750" t="s">
        <v>64</v>
      </c>
      <c r="C35" s="139">
        <v>0.22</v>
      </c>
      <c r="D35" s="751"/>
      <c r="F35" s="752" t="s">
        <v>64</v>
      </c>
      <c r="G35" s="753">
        <v>0.25</v>
      </c>
      <c r="I35" s="45"/>
      <c r="L35" s="46"/>
      <c r="M35" s="45"/>
      <c r="N35" s="45"/>
      <c r="O35" s="45"/>
      <c r="P35" s="45"/>
      <c r="Q35" s="45"/>
      <c r="R35" s="45"/>
      <c r="S35" s="46"/>
      <c r="T35" s="46"/>
      <c r="U35" s="45"/>
      <c r="V35" s="45"/>
      <c r="W35" s="45"/>
      <c r="X35" s="45"/>
      <c r="Y35" s="45"/>
      <c r="Z35" s="45"/>
      <c r="AA35" s="45"/>
      <c r="AB35" s="45"/>
      <c r="AC35" s="45"/>
      <c r="AD35" s="45"/>
    </row>
    <row r="36" ht="30.75">
      <c r="B36" s="754" t="s">
        <v>141</v>
      </c>
      <c r="C36" s="755">
        <v>0.070000000000000007</v>
      </c>
      <c r="D36" s="756"/>
      <c r="F36" s="757" t="s">
        <v>141</v>
      </c>
      <c r="G36" s="758">
        <v>0.23999999999999999</v>
      </c>
      <c r="I36" s="45"/>
      <c r="L36" s="46"/>
      <c r="M36" s="45"/>
      <c r="N36" s="45"/>
      <c r="O36" s="45"/>
      <c r="P36" s="45"/>
      <c r="Q36" s="45"/>
      <c r="R36" s="45"/>
      <c r="S36" s="46"/>
      <c r="T36" s="46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hidden="1">
      <c r="B37" s="122" t="s">
        <v>142</v>
      </c>
      <c r="C37" s="123">
        <f>C33+C34+C35+C36</f>
        <v>1</v>
      </c>
      <c r="D37" s="45"/>
      <c r="E37" s="45"/>
      <c r="F37" s="45"/>
      <c r="G37" s="45"/>
      <c r="H37" s="45"/>
      <c r="I37" s="45"/>
      <c r="J37" s="45"/>
      <c r="K37" s="124"/>
      <c r="L37" s="46"/>
      <c r="M37" s="45"/>
      <c r="N37" s="45"/>
      <c r="O37" s="45"/>
      <c r="P37" s="45"/>
      <c r="Q37" s="45"/>
      <c r="R37" s="45"/>
      <c r="S37" s="46"/>
      <c r="T37" s="46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ht="15.7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6"/>
      <c r="M38" s="45"/>
      <c r="N38" s="45"/>
      <c r="O38" s="45"/>
      <c r="P38" s="45"/>
      <c r="Q38" s="45"/>
      <c r="R38" s="45"/>
      <c r="S38" s="46"/>
      <c r="T38" s="46"/>
      <c r="U38" s="45"/>
      <c r="V38" s="45"/>
      <c r="W38" s="45"/>
      <c r="X38" s="45"/>
      <c r="Y38" s="45"/>
      <c r="Z38" s="45"/>
      <c r="AA38" s="45"/>
      <c r="AB38" s="45"/>
      <c r="AC38" s="45"/>
      <c r="AD38" s="45"/>
    </row>
    <row r="39" ht="45.75">
      <c r="B39" s="759" t="s">
        <v>163</v>
      </c>
      <c r="C39" s="760">
        <v>5270</v>
      </c>
      <c r="D39" s="45"/>
      <c r="E39" s="45"/>
      <c r="G39" s="45"/>
      <c r="H39" s="45"/>
      <c r="I39" s="45"/>
      <c r="J39" s="45"/>
      <c r="K39" s="45"/>
      <c r="L39" s="46"/>
      <c r="M39" s="45"/>
      <c r="N39" s="45"/>
      <c r="O39" s="45"/>
      <c r="P39" s="45"/>
      <c r="Q39" s="45"/>
      <c r="R39" s="45"/>
      <c r="S39" s="46"/>
      <c r="T39" s="46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ht="16.5">
      <c r="B40" s="41" t="s">
        <v>68</v>
      </c>
      <c r="C40" s="45"/>
      <c r="D40" s="45"/>
      <c r="E40" s="45"/>
      <c r="F40" s="45"/>
      <c r="G40" s="45"/>
      <c r="H40" s="45"/>
      <c r="I40" s="45"/>
      <c r="J40" s="45"/>
      <c r="K40" s="45"/>
      <c r="L40" s="46"/>
      <c r="M40" s="45"/>
      <c r="N40" s="45"/>
      <c r="O40" s="45"/>
      <c r="P40" s="45"/>
      <c r="Q40" s="45"/>
      <c r="R40" s="45"/>
      <c r="S40" s="46"/>
      <c r="T40" s="46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>
      <c r="B41" s="81" t="s">
        <v>69</v>
      </c>
      <c r="C41" s="761">
        <f>C39*C24</f>
        <v>895.90000000000009</v>
      </c>
      <c r="D41" s="380" t="s">
        <v>70</v>
      </c>
      <c r="E41" s="762" t="s">
        <v>71</v>
      </c>
      <c r="F41" s="762"/>
      <c r="G41" s="763"/>
      <c r="H41" s="45"/>
      <c r="I41" s="45"/>
      <c r="J41" s="45"/>
      <c r="K41" s="45"/>
      <c r="L41" s="46"/>
      <c r="M41" s="45"/>
      <c r="N41" s="45"/>
      <c r="O41" s="45"/>
      <c r="P41" s="45"/>
      <c r="Q41" s="45"/>
      <c r="R41" s="45"/>
      <c r="S41" s="46"/>
      <c r="T41" s="46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>
      <c r="B42" s="764" t="s">
        <v>72</v>
      </c>
      <c r="C42" s="765">
        <f>C19*C41</f>
        <v>116.46700000000001</v>
      </c>
      <c r="D42" s="381" t="s">
        <v>70</v>
      </c>
      <c r="E42" s="766" t="s">
        <v>73</v>
      </c>
      <c r="F42" s="766"/>
      <c r="G42" s="767"/>
      <c r="H42" s="45"/>
      <c r="I42" s="45"/>
      <c r="J42" s="45"/>
      <c r="K42" s="45"/>
      <c r="L42" s="46"/>
      <c r="M42" s="45"/>
      <c r="N42" s="45"/>
      <c r="O42" s="45"/>
      <c r="P42" s="45"/>
      <c r="Q42" s="45"/>
      <c r="R42" s="45"/>
      <c r="S42" s="46"/>
      <c r="T42" s="46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>
      <c r="B43" s="764" t="s">
        <v>74</v>
      </c>
      <c r="C43" s="765">
        <f>C20*C41</f>
        <v>268.77000000000004</v>
      </c>
      <c r="D43" s="381" t="s">
        <v>75</v>
      </c>
      <c r="E43" s="766" t="s">
        <v>76</v>
      </c>
      <c r="F43" s="766"/>
      <c r="G43" s="767"/>
      <c r="H43" s="45"/>
      <c r="I43" s="45"/>
      <c r="J43" s="45"/>
      <c r="K43" s="45"/>
      <c r="L43" s="46"/>
      <c r="M43" s="45"/>
      <c r="N43" s="45"/>
      <c r="O43" s="45"/>
      <c r="P43" s="45"/>
      <c r="Q43" s="45"/>
      <c r="R43" s="45"/>
      <c r="S43" s="46"/>
      <c r="T43" s="46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>
      <c r="B44" s="764" t="s">
        <v>77</v>
      </c>
      <c r="C44" s="765">
        <v>0</v>
      </c>
      <c r="D44" s="381" t="s">
        <v>79</v>
      </c>
      <c r="E44" s="766" t="s">
        <v>164</v>
      </c>
      <c r="F44" s="766"/>
      <c r="G44" s="767"/>
      <c r="H44" s="45"/>
      <c r="I44" s="45"/>
      <c r="J44" s="45"/>
      <c r="K44" s="45"/>
      <c r="L44" s="46"/>
      <c r="M44" s="45"/>
      <c r="N44" s="45"/>
      <c r="O44" s="45"/>
      <c r="P44" s="45"/>
      <c r="Q44" s="45"/>
      <c r="R44" s="45"/>
      <c r="S44" s="46"/>
      <c r="T44" s="46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>
      <c r="B45" s="764" t="s">
        <v>78</v>
      </c>
      <c r="C45" s="765">
        <v>0</v>
      </c>
      <c r="D45" s="381" t="s">
        <v>79</v>
      </c>
      <c r="E45" s="766" t="s">
        <v>165</v>
      </c>
      <c r="F45" s="766"/>
      <c r="G45" s="767"/>
      <c r="H45" s="45"/>
      <c r="I45" s="45"/>
      <c r="J45" s="45"/>
      <c r="K45" s="45"/>
      <c r="L45" s="46"/>
      <c r="M45" s="45"/>
      <c r="N45" s="45"/>
      <c r="O45" s="45"/>
      <c r="P45" s="45"/>
      <c r="Q45" s="45"/>
      <c r="R45" s="45"/>
      <c r="S45" s="46"/>
      <c r="T45" s="46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>
      <c r="B46" s="768" t="s">
        <v>81</v>
      </c>
      <c r="C46" s="765">
        <f>C41-C42</f>
        <v>779.43300000000011</v>
      </c>
      <c r="D46" s="381" t="s">
        <v>70</v>
      </c>
      <c r="E46" s="766" t="s">
        <v>146</v>
      </c>
      <c r="F46" s="766"/>
      <c r="G46" s="767"/>
      <c r="H46" s="45"/>
      <c r="I46" s="45"/>
      <c r="J46" s="45"/>
      <c r="K46" s="45"/>
      <c r="L46" s="46"/>
      <c r="M46" s="45"/>
      <c r="N46" s="45"/>
      <c r="O46" s="45"/>
      <c r="P46" s="45"/>
      <c r="Q46" s="45"/>
      <c r="R46" s="45"/>
      <c r="S46" s="46"/>
      <c r="T46" s="46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>
      <c r="B47" s="768" t="s">
        <v>83</v>
      </c>
      <c r="C47" s="769">
        <f>C46++C42+C43+C44</f>
        <v>1164.6700000000001</v>
      </c>
      <c r="D47" s="381" t="s">
        <v>79</v>
      </c>
      <c r="E47" s="766" t="s">
        <v>166</v>
      </c>
      <c r="F47" s="766"/>
      <c r="G47" s="767"/>
      <c r="H47" s="45"/>
      <c r="I47" s="45"/>
      <c r="J47" s="45"/>
      <c r="K47" s="45" t="s">
        <v>128</v>
      </c>
      <c r="L47" s="46"/>
      <c r="M47" s="45"/>
      <c r="N47" s="45"/>
      <c r="O47" s="45"/>
      <c r="P47" s="45"/>
      <c r="Q47" s="45"/>
      <c r="R47" s="45"/>
      <c r="S47" s="46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>
      <c r="B48" s="768" t="s">
        <v>85</v>
      </c>
      <c r="C48" s="769">
        <f>C47*0.18</f>
        <v>209.64060000000001</v>
      </c>
      <c r="D48" s="381" t="s">
        <v>70</v>
      </c>
      <c r="E48" s="766" t="s">
        <v>86</v>
      </c>
      <c r="F48" s="766"/>
      <c r="G48" s="767"/>
      <c r="H48" s="45"/>
      <c r="I48" s="45"/>
      <c r="J48" s="45"/>
      <c r="K48" s="45"/>
      <c r="L48" s="46"/>
      <c r="M48" s="45"/>
      <c r="N48" s="45"/>
      <c r="O48" s="45"/>
      <c r="P48" s="45"/>
      <c r="Q48" s="45"/>
      <c r="R48" s="45"/>
      <c r="S48" s="46"/>
      <c r="T48" s="46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ht="15.75">
      <c r="B49" s="770" t="s">
        <v>87</v>
      </c>
      <c r="C49" s="771">
        <f>C39-C47-C48</f>
        <v>3895.6893999999998</v>
      </c>
      <c r="D49" s="382" t="s">
        <v>70</v>
      </c>
      <c r="E49" s="772" t="s">
        <v>88</v>
      </c>
      <c r="F49" s="772"/>
      <c r="G49" s="773"/>
      <c r="H49" s="45"/>
      <c r="I49" s="45"/>
      <c r="J49" s="140"/>
      <c r="K49" s="45"/>
      <c r="L49" s="46"/>
      <c r="M49" s="45"/>
      <c r="N49" s="45"/>
      <c r="O49" s="45"/>
      <c r="P49" s="45"/>
      <c r="Q49" s="45"/>
      <c r="R49" s="45"/>
      <c r="S49" s="46"/>
      <c r="T49" s="46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>
      <c r="B50" s="45"/>
      <c r="C50" s="138"/>
      <c r="D50" s="45"/>
      <c r="E50" s="45"/>
      <c r="F50" s="45"/>
      <c r="G50" s="45"/>
      <c r="H50" s="45"/>
      <c r="I50" s="45"/>
      <c r="J50" s="45"/>
      <c r="K50" s="45"/>
      <c r="L50" s="46"/>
      <c r="M50" s="45"/>
      <c r="N50" s="45"/>
      <c r="O50" s="45"/>
      <c r="P50" s="45"/>
      <c r="Q50" s="45"/>
      <c r="R50" s="45"/>
      <c r="S50" s="46"/>
      <c r="T50" s="46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6"/>
      <c r="M51" s="45"/>
      <c r="N51" s="45"/>
      <c r="O51" s="45"/>
      <c r="P51" s="45"/>
      <c r="Q51" s="45"/>
      <c r="R51" s="45"/>
      <c r="S51" s="46"/>
      <c r="T51" s="46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ht="19.5">
      <c r="B52" s="141" t="s">
        <v>90</v>
      </c>
      <c r="AQ52" s="142"/>
    </row>
    <row r="53" ht="15.75">
      <c r="A53" s="105"/>
      <c r="B53" s="142"/>
      <c r="C53" s="105"/>
      <c r="D53" s="105"/>
      <c r="E53" s="774"/>
      <c r="F53" s="337"/>
      <c r="G53" s="775"/>
      <c r="H53" s="775"/>
      <c r="I53" s="775"/>
      <c r="J53" s="775"/>
      <c r="K53" s="776"/>
      <c r="L53" s="142"/>
      <c r="M53" s="147" t="s">
        <v>91</v>
      </c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50"/>
      <c r="AO53" s="105"/>
      <c r="AP53" s="777" t="s">
        <v>92</v>
      </c>
      <c r="AQ53" s="142"/>
    </row>
    <row r="54" ht="15.75" customHeight="1">
      <c r="A54" s="105"/>
      <c r="B54" s="45"/>
      <c r="C54" s="105"/>
      <c r="D54" s="105"/>
      <c r="E54" s="778" t="s">
        <v>94</v>
      </c>
      <c r="F54" s="778" t="s">
        <v>53</v>
      </c>
      <c r="G54" s="779" t="s">
        <v>95</v>
      </c>
      <c r="H54" s="780"/>
      <c r="I54" s="781" t="s">
        <v>56</v>
      </c>
      <c r="J54" s="782"/>
      <c r="K54" s="778" t="s">
        <v>92</v>
      </c>
      <c r="M54" s="156">
        <f>C49</f>
        <v>3895.6893999999998</v>
      </c>
      <c r="N54" s="783"/>
      <c r="O54" s="783"/>
      <c r="P54" s="784" t="s">
        <v>30</v>
      </c>
      <c r="Q54" s="784"/>
      <c r="R54" s="784"/>
      <c r="S54" s="784"/>
      <c r="T54" s="784"/>
      <c r="U54" s="784"/>
      <c r="V54" s="784"/>
      <c r="W54" s="784"/>
      <c r="X54" s="784"/>
      <c r="Y54" s="784"/>
      <c r="Z54" s="784"/>
      <c r="AA54" s="784"/>
      <c r="AB54" s="784"/>
      <c r="AC54" s="784"/>
      <c r="AD54" s="784"/>
      <c r="AE54" s="784"/>
      <c r="AF54" s="784"/>
      <c r="AG54" s="148"/>
      <c r="AH54" s="784"/>
      <c r="AI54" s="784"/>
      <c r="AJ54" s="784"/>
      <c r="AK54" s="784"/>
      <c r="AL54" s="784"/>
      <c r="AM54" s="784"/>
      <c r="AN54" s="785"/>
      <c r="AO54" s="105"/>
      <c r="AP54" s="786"/>
    </row>
    <row r="55" ht="27" customHeight="1">
      <c r="A55" s="105"/>
      <c r="C55" s="105"/>
      <c r="D55" s="105"/>
      <c r="E55" s="787"/>
      <c r="F55" s="787"/>
      <c r="G55" s="788"/>
      <c r="H55" s="789"/>
      <c r="I55" s="790"/>
      <c r="J55" s="791"/>
      <c r="K55" s="787"/>
      <c r="M55" s="163">
        <f>M54*0.3</f>
        <v>1168.7068199999999</v>
      </c>
      <c r="N55" s="792" t="s">
        <v>40</v>
      </c>
      <c r="O55" s="793"/>
      <c r="P55" s="793"/>
      <c r="Q55" s="793"/>
      <c r="R55" s="794"/>
      <c r="S55" s="167"/>
      <c r="T55" s="795">
        <f>M54*0.2</f>
        <v>779.13788</v>
      </c>
      <c r="U55" s="796" t="s">
        <v>39</v>
      </c>
      <c r="V55" s="797"/>
      <c r="W55" s="797"/>
      <c r="X55" s="797"/>
      <c r="Y55" s="798"/>
      <c r="Z55" s="105"/>
      <c r="AA55" s="105"/>
      <c r="AB55" s="799">
        <f>M54*0.4</f>
        <v>1558.27576</v>
      </c>
      <c r="AC55" s="800" t="s">
        <v>161</v>
      </c>
      <c r="AD55" s="801"/>
      <c r="AE55" s="801"/>
      <c r="AF55" s="801"/>
      <c r="AG55" s="802"/>
      <c r="AH55" s="105"/>
      <c r="AI55" s="803">
        <f>M54*0.1</f>
        <v>389.56894</v>
      </c>
      <c r="AJ55" s="796" t="s">
        <v>41</v>
      </c>
      <c r="AK55" s="797"/>
      <c r="AL55" s="797"/>
      <c r="AM55" s="797"/>
      <c r="AN55" s="798"/>
      <c r="AO55" s="105"/>
      <c r="AP55" s="105"/>
      <c r="AS55" s="133"/>
    </row>
    <row r="56" ht="44.25" customHeight="1">
      <c r="A56" s="105"/>
      <c r="B56" s="177" t="s">
        <v>96</v>
      </c>
      <c r="C56" s="178" t="s">
        <v>97</v>
      </c>
      <c r="D56" s="142"/>
      <c r="E56" s="804"/>
      <c r="F56" s="804"/>
      <c r="G56" s="805"/>
      <c r="H56" s="806"/>
      <c r="I56" s="807" t="s">
        <v>49</v>
      </c>
      <c r="J56" s="808" t="s">
        <v>44</v>
      </c>
      <c r="K56" s="804"/>
      <c r="M56" s="182" t="s">
        <v>54</v>
      </c>
      <c r="N56" s="183" t="s">
        <v>53</v>
      </c>
      <c r="O56" s="184" t="s">
        <v>95</v>
      </c>
      <c r="P56" s="185"/>
      <c r="Q56" s="186" t="s">
        <v>49</v>
      </c>
      <c r="R56" s="187" t="s">
        <v>44</v>
      </c>
      <c r="T56" s="182" t="s">
        <v>54</v>
      </c>
      <c r="U56" s="188" t="s">
        <v>53</v>
      </c>
      <c r="V56" s="189" t="s">
        <v>95</v>
      </c>
      <c r="W56" s="190"/>
      <c r="X56" s="191" t="s">
        <v>49</v>
      </c>
      <c r="Y56" s="192" t="s">
        <v>44</v>
      </c>
      <c r="Z56" s="193"/>
      <c r="AA56" s="193"/>
      <c r="AB56" s="182" t="s">
        <v>54</v>
      </c>
      <c r="AC56" s="188" t="s">
        <v>53</v>
      </c>
      <c r="AD56" s="189" t="s">
        <v>95</v>
      </c>
      <c r="AE56" s="190"/>
      <c r="AF56" s="191" t="s">
        <v>49</v>
      </c>
      <c r="AG56" s="192" t="s">
        <v>44</v>
      </c>
      <c r="AH56" s="198"/>
      <c r="AI56" s="182" t="s">
        <v>54</v>
      </c>
      <c r="AJ56" s="188" t="s">
        <v>53</v>
      </c>
      <c r="AK56" s="189" t="s">
        <v>95</v>
      </c>
      <c r="AL56" s="190"/>
      <c r="AM56" s="191" t="s">
        <v>49</v>
      </c>
      <c r="AN56" s="192" t="s">
        <v>44</v>
      </c>
      <c r="AO56" s="142"/>
    </row>
    <row r="57">
      <c r="A57" s="105"/>
      <c r="B57" s="142"/>
      <c r="C57" s="142"/>
      <c r="D57" s="142"/>
      <c r="E57" s="809"/>
      <c r="F57" s="210"/>
      <c r="G57" s="211"/>
      <c r="H57" s="211"/>
      <c r="I57" s="810"/>
      <c r="J57" s="811"/>
      <c r="K57" s="298"/>
      <c r="M57" s="208"/>
      <c r="N57" s="209"/>
      <c r="O57" s="210"/>
      <c r="P57" s="211"/>
      <c r="Q57" s="142"/>
      <c r="R57" s="812"/>
      <c r="T57" s="214"/>
      <c r="U57" s="215"/>
      <c r="V57" s="215"/>
      <c r="W57" s="215"/>
      <c r="X57" s="275"/>
      <c r="Y57" s="813"/>
      <c r="Z57" s="142"/>
      <c r="AA57" s="142"/>
      <c r="AB57" s="218"/>
      <c r="AC57" s="215"/>
      <c r="AD57" s="219"/>
      <c r="AE57" s="219"/>
      <c r="AF57" s="157"/>
      <c r="AG57" s="157"/>
      <c r="AH57" s="142"/>
      <c r="AI57" s="215"/>
      <c r="AJ57" s="215"/>
      <c r="AK57" s="215"/>
      <c r="AL57" s="219"/>
      <c r="AM57" s="142"/>
      <c r="AN57" s="157"/>
      <c r="AO57" s="142"/>
      <c r="AP57" s="220"/>
      <c r="AQ57" s="814"/>
      <c r="AR57" s="815">
        <f>AM59+AF59++X59+Q59+I59+I64+I66+I68+I70+T64+T66+T68+T70+AE64+AE66+AE70+AP64+AP66+AP68+BA64+BA66+BA68+BA74+AP74+AE74+T74+I74+I76+I78+I84+I86+I88+I94+I104+I108+I110+I114+I124+I128</f>
        <v>240.52854067061634</v>
      </c>
    </row>
    <row r="58" ht="15.75">
      <c r="A58" s="105"/>
      <c r="B58" s="142" t="s">
        <v>167</v>
      </c>
      <c r="C58" s="105"/>
      <c r="D58" s="105"/>
      <c r="E58" s="331"/>
      <c r="F58" s="227"/>
      <c r="G58" s="233"/>
      <c r="H58" s="233"/>
      <c r="I58" s="816">
        <f>C59*C24</f>
        <v>895.90000000000009</v>
      </c>
      <c r="J58" s="817"/>
      <c r="K58" s="298"/>
      <c r="M58" s="225"/>
      <c r="N58" s="226"/>
      <c r="O58" s="227"/>
      <c r="P58" s="219"/>
      <c r="Q58" s="228"/>
      <c r="R58" s="229">
        <f>M55*0.27</f>
        <v>315.55084139999997</v>
      </c>
      <c r="T58" s="214"/>
      <c r="U58" s="227"/>
      <c r="V58" s="227"/>
      <c r="W58" s="227"/>
      <c r="X58" s="230"/>
      <c r="Y58" s="231">
        <f>T55*0.12</f>
        <v>93.49654559999999</v>
      </c>
      <c r="Z58" s="105"/>
      <c r="AA58" s="105"/>
      <c r="AB58" s="232"/>
      <c r="AC58" s="227"/>
      <c r="AD58" s="233"/>
      <c r="AE58" s="233"/>
      <c r="AF58" s="234"/>
      <c r="AG58" s="234">
        <f>AB55*0.11</f>
        <v>171.4103336</v>
      </c>
      <c r="AH58" s="105"/>
      <c r="AI58" s="227"/>
      <c r="AJ58" s="227"/>
      <c r="AK58" s="227"/>
      <c r="AL58" s="233"/>
      <c r="AM58" s="818"/>
      <c r="AN58" s="234">
        <f>AI55*0.05</f>
        <v>19.478447000000003</v>
      </c>
      <c r="AO58" s="105"/>
      <c r="AP58" s="105"/>
      <c r="AQ58" s="814"/>
      <c r="AR58" s="814"/>
    </row>
    <row r="59" ht="15.75">
      <c r="A59" s="105" t="s">
        <v>99</v>
      </c>
      <c r="B59" s="236" t="s">
        <v>100</v>
      </c>
      <c r="C59" s="237">
        <f>C39</f>
        <v>5270</v>
      </c>
      <c r="D59" s="238"/>
      <c r="E59" s="256">
        <f>C48</f>
        <v>209.64060000000001</v>
      </c>
      <c r="F59" s="256">
        <f>C45</f>
        <v>0</v>
      </c>
      <c r="G59" s="253">
        <f>I58*C20</f>
        <v>268.77000000000004</v>
      </c>
      <c r="H59" s="254"/>
      <c r="I59" s="252">
        <f>I58*C19</f>
        <v>116.46700000000001</v>
      </c>
      <c r="J59" s="288">
        <f>I58-I59</f>
        <v>779.43300000000011</v>
      </c>
      <c r="K59" s="547">
        <f>E59++F59+I59</f>
        <v>326.10760000000005</v>
      </c>
      <c r="M59" s="251">
        <f>M55-M55/1.18</f>
        <v>178.27731152542367</v>
      </c>
      <c r="N59" s="819">
        <v>0</v>
      </c>
      <c r="O59" s="246">
        <f>R58*C20</f>
        <v>94.665252419999987</v>
      </c>
      <c r="P59" s="247"/>
      <c r="Q59" s="248">
        <f>R58*C19</f>
        <v>41.021609381999994</v>
      </c>
      <c r="R59" s="249">
        <f>R58-Q59</f>
        <v>274.52923201799996</v>
      </c>
      <c r="S59" s="250"/>
      <c r="T59" s="251">
        <f>T55-T55/1.18</f>
        <v>118.85154101694911</v>
      </c>
      <c r="U59" s="252">
        <v>0</v>
      </c>
      <c r="V59" s="253">
        <f>Y58*C20</f>
        <v>28.048963679999996</v>
      </c>
      <c r="W59" s="254"/>
      <c r="X59" s="252">
        <f>Y58*C19</f>
        <v>12.154550927999999</v>
      </c>
      <c r="Y59" s="249">
        <f>Y58-X59</f>
        <v>81.341994671999998</v>
      </c>
      <c r="Z59" s="255"/>
      <c r="AA59" s="255"/>
      <c r="AB59" s="256">
        <f>AB55-AB55/1.18</f>
        <v>237.70308203389823</v>
      </c>
      <c r="AC59" s="248">
        <v>0</v>
      </c>
      <c r="AD59" s="253">
        <f>AG58*C20</f>
        <v>51.423100079999998</v>
      </c>
      <c r="AE59" s="254"/>
      <c r="AF59" s="249">
        <f>AG58*C19</f>
        <v>22.283343368000001</v>
      </c>
      <c r="AG59" s="257">
        <f>AG58-AF59</f>
        <v>149.126990232</v>
      </c>
      <c r="AH59" s="255"/>
      <c r="AI59" s="256">
        <f>AI55-AI55/1.18</f>
        <v>59.425770508474557</v>
      </c>
      <c r="AJ59" s="248">
        <v>0</v>
      </c>
      <c r="AK59" s="253">
        <f>AN58*C20</f>
        <v>5.8435341000000003</v>
      </c>
      <c r="AL59" s="254"/>
      <c r="AM59" s="252">
        <f>AN58*C19</f>
        <v>2.5321981100000004</v>
      </c>
      <c r="AN59" s="249">
        <f>AN58-AM59</f>
        <v>16.946248890000003</v>
      </c>
      <c r="AO59" s="238"/>
      <c r="AP59" s="820">
        <f>M59+N59+Q59+T59+U59+X59+AB59+AC59+AF59+AI59+AJ59+AM59</f>
        <v>672.24940687274557</v>
      </c>
      <c r="AQ59" s="815"/>
      <c r="AR59" s="815"/>
    </row>
    <row r="60">
      <c r="B60" s="105"/>
      <c r="C60" s="133"/>
      <c r="M60" s="238"/>
      <c r="N60" s="238"/>
      <c r="O60" s="238"/>
      <c r="P60" s="235"/>
      <c r="Q60" s="238"/>
      <c r="R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</row>
    <row r="61">
      <c r="B61" s="142"/>
      <c r="M61" s="238"/>
      <c r="N61" s="238"/>
      <c r="O61" s="238"/>
      <c r="P61" s="235"/>
      <c r="Q61" s="238"/>
      <c r="R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</row>
    <row r="62" ht="19.5">
      <c r="B62" s="141" t="s">
        <v>101</v>
      </c>
      <c r="M62" s="38" t="s">
        <v>168</v>
      </c>
      <c r="X62" s="38" t="s">
        <v>102</v>
      </c>
      <c r="AI62" s="38" t="s">
        <v>169</v>
      </c>
      <c r="AO62" s="238"/>
      <c r="AP62" s="238"/>
      <c r="AT62" s="38" t="s">
        <v>104</v>
      </c>
    </row>
    <row r="63" ht="15.75">
      <c r="A63" s="105" t="s">
        <v>105</v>
      </c>
      <c r="B63" s="142" t="s">
        <v>106</v>
      </c>
      <c r="C63" s="238"/>
      <c r="D63" s="238"/>
      <c r="E63" s="259"/>
      <c r="F63" s="260"/>
      <c r="G63" s="260"/>
      <c r="H63" s="260"/>
      <c r="I63" s="261">
        <f>C64*G33</f>
        <v>116.91495</v>
      </c>
      <c r="J63" s="262"/>
      <c r="K63" s="263"/>
      <c r="M63" s="142" t="s">
        <v>106</v>
      </c>
      <c r="N63" s="238"/>
      <c r="O63" s="238"/>
      <c r="P63" s="259"/>
      <c r="Q63" s="260"/>
      <c r="R63" s="260"/>
      <c r="S63" s="260"/>
      <c r="T63" s="261">
        <f>N64*G33</f>
        <v>41.179384802699992</v>
      </c>
      <c r="U63" s="262"/>
      <c r="V63" s="263"/>
      <c r="X63" s="142" t="s">
        <v>106</v>
      </c>
      <c r="Y63" s="238"/>
      <c r="Z63" s="238"/>
      <c r="AA63" s="259"/>
      <c r="AB63" s="260"/>
      <c r="AC63" s="260"/>
      <c r="AD63" s="260"/>
      <c r="AE63" s="261">
        <f>Y64*G33</f>
        <v>12.201299200799999</v>
      </c>
      <c r="AF63" s="262"/>
      <c r="AG63" s="263"/>
      <c r="AI63" s="142" t="s">
        <v>106</v>
      </c>
      <c r="AJ63" s="238"/>
      <c r="AK63" s="238"/>
      <c r="AL63" s="259"/>
      <c r="AM63" s="260"/>
      <c r="AN63" s="260"/>
      <c r="AO63" s="260"/>
      <c r="AP63" s="261">
        <f>AJ64*G33</f>
        <v>22.369048534799997</v>
      </c>
      <c r="AQ63" s="262"/>
      <c r="AR63" s="263"/>
      <c r="AT63" s="142" t="s">
        <v>106</v>
      </c>
      <c r="AU63" s="238"/>
      <c r="AV63" s="238"/>
      <c r="AW63" s="259"/>
      <c r="AX63" s="260"/>
      <c r="AY63" s="260"/>
      <c r="AZ63" s="260"/>
      <c r="BA63" s="261">
        <f>AU64*G33</f>
        <v>2.5419373335000004</v>
      </c>
      <c r="BB63" s="262"/>
      <c r="BC63" s="674"/>
      <c r="BD63" s="821" t="s">
        <v>152</v>
      </c>
      <c r="BE63" s="821"/>
    </row>
    <row r="64">
      <c r="A64" s="105"/>
      <c r="B64" s="269" t="s">
        <v>107</v>
      </c>
      <c r="C64" s="270">
        <f>J59*C33</f>
        <v>467.65980000000002</v>
      </c>
      <c r="D64" s="238"/>
      <c r="E64" s="272">
        <f>C64-C64/1.18</f>
        <v>71.337935593220323</v>
      </c>
      <c r="F64" s="272">
        <v>0</v>
      </c>
      <c r="G64" s="275">
        <v>0</v>
      </c>
      <c r="H64" s="275">
        <f>I63*C20</f>
        <v>35.074485000000003</v>
      </c>
      <c r="I64" s="275">
        <f>I63*C19</f>
        <v>15.1989435</v>
      </c>
      <c r="J64" s="276">
        <f>I63-I64</f>
        <v>101.71600650000001</v>
      </c>
      <c r="K64" s="277">
        <f>E64+I64</f>
        <v>86.536879093220321</v>
      </c>
      <c r="M64" s="269" t="s">
        <v>107</v>
      </c>
      <c r="N64" s="270">
        <f>R59*C33</f>
        <v>164.71753921079997</v>
      </c>
      <c r="O64" s="238"/>
      <c r="P64" s="272">
        <f>N64-N64/1.18</f>
        <v>25.12640428639321</v>
      </c>
      <c r="Q64" s="272">
        <v>0</v>
      </c>
      <c r="R64" s="275">
        <v>0</v>
      </c>
      <c r="S64" s="275">
        <f>T63*C20</f>
        <v>12.353815440809997</v>
      </c>
      <c r="T64" s="275">
        <f>T63*C19</f>
        <v>5.3533200243509995</v>
      </c>
      <c r="U64" s="276">
        <f>T63-T64</f>
        <v>35.826064778348993</v>
      </c>
      <c r="V64" s="277">
        <f>P64+T64</f>
        <v>30.47972431074421</v>
      </c>
      <c r="X64" s="269" t="s">
        <v>107</v>
      </c>
      <c r="Y64" s="270">
        <f>Y59*C33</f>
        <v>48.805196803199998</v>
      </c>
      <c r="Z64" s="238"/>
      <c r="AA64" s="272">
        <f>Y64-Y64/1.18</f>
        <v>7.4448605293016925</v>
      </c>
      <c r="AB64" s="272">
        <v>0</v>
      </c>
      <c r="AC64" s="275">
        <v>0</v>
      </c>
      <c r="AD64" s="275">
        <f>AE63*C20</f>
        <v>3.6603897602399997</v>
      </c>
      <c r="AE64" s="275">
        <f>AE63*C19</f>
        <v>1.5861688961039999</v>
      </c>
      <c r="AF64" s="276">
        <f>AE63-AE64</f>
        <v>10.615130304695999</v>
      </c>
      <c r="AG64" s="277">
        <f>AA64+AE64</f>
        <v>9.0310294254056931</v>
      </c>
      <c r="AI64" s="269" t="s">
        <v>107</v>
      </c>
      <c r="AJ64" s="270">
        <f>AG59*C33</f>
        <v>89.47619413919999</v>
      </c>
      <c r="AK64" s="238"/>
      <c r="AL64" s="272">
        <f>AJ64-AJ64/1.18</f>
        <v>13.648910970386439</v>
      </c>
      <c r="AM64" s="272">
        <v>0</v>
      </c>
      <c r="AN64" s="275">
        <v>0</v>
      </c>
      <c r="AO64" s="275">
        <f>AP63*C20</f>
        <v>6.7107145604399987</v>
      </c>
      <c r="AP64" s="275">
        <f>AP63*C19</f>
        <v>2.9079763095239999</v>
      </c>
      <c r="AQ64" s="276">
        <f>AP63-AP64</f>
        <v>19.461072225275998</v>
      </c>
      <c r="AR64" s="277">
        <f>AL64+AP64</f>
        <v>16.556887279910438</v>
      </c>
      <c r="AT64" s="269" t="s">
        <v>107</v>
      </c>
      <c r="AU64" s="270">
        <f>AN59*C33</f>
        <v>10.167749334000002</v>
      </c>
      <c r="AV64" s="238"/>
      <c r="AW64" s="272">
        <f>AU64-AU64/1.18</f>
        <v>1.5510126102711865</v>
      </c>
      <c r="AX64" s="272">
        <v>0</v>
      </c>
      <c r="AY64" s="275">
        <v>0</v>
      </c>
      <c r="AZ64" s="275">
        <f>BA63*C20</f>
        <v>0.76258120005000007</v>
      </c>
      <c r="BA64" s="275">
        <f>BA63*C19</f>
        <v>0.33045185335500005</v>
      </c>
      <c r="BB64" s="276">
        <f>BA63-BA64</f>
        <v>2.2114854801450003</v>
      </c>
      <c r="BC64" s="676">
        <f>AW64+BA64</f>
        <v>1.8814644636261866</v>
      </c>
      <c r="BD64" s="665"/>
      <c r="BE64" s="665"/>
    </row>
    <row r="65">
      <c r="A65" s="105"/>
      <c r="B65" s="279"/>
      <c r="C65" s="280"/>
      <c r="D65" s="238"/>
      <c r="E65" s="272"/>
      <c r="F65" s="275"/>
      <c r="G65" s="275"/>
      <c r="H65" s="275"/>
      <c r="I65" s="281">
        <f>C66*G34</f>
        <v>15.432773400000002</v>
      </c>
      <c r="J65" s="282"/>
      <c r="K65" s="277"/>
      <c r="M65" s="279"/>
      <c r="N65" s="280"/>
      <c r="O65" s="238"/>
      <c r="P65" s="272"/>
      <c r="Q65" s="275"/>
      <c r="R65" s="275"/>
      <c r="S65" s="275"/>
      <c r="T65" s="281">
        <f>N66*G34</f>
        <v>5.4356787939563995</v>
      </c>
      <c r="U65" s="282"/>
      <c r="V65" s="277"/>
      <c r="X65" s="279"/>
      <c r="Y65" s="280"/>
      <c r="Z65" s="238"/>
      <c r="AA65" s="272"/>
      <c r="AB65" s="275"/>
      <c r="AC65" s="275"/>
      <c r="AD65" s="275"/>
      <c r="AE65" s="281">
        <f>Y66*G34</f>
        <v>1.6105714945056</v>
      </c>
      <c r="AF65" s="282"/>
      <c r="AG65" s="277"/>
      <c r="AI65" s="279"/>
      <c r="AJ65" s="280"/>
      <c r="AK65" s="238"/>
      <c r="AL65" s="272"/>
      <c r="AM65" s="275"/>
      <c r="AN65" s="275"/>
      <c r="AO65" s="275"/>
      <c r="AP65" s="281">
        <f>AJ66*G34</f>
        <v>2.9527144065936</v>
      </c>
      <c r="AQ65" s="282"/>
      <c r="AR65" s="277"/>
      <c r="AT65" s="279"/>
      <c r="AU65" s="280"/>
      <c r="AV65" s="238"/>
      <c r="AW65" s="272"/>
      <c r="AX65" s="275"/>
      <c r="AY65" s="275"/>
      <c r="AZ65" s="275"/>
      <c r="BA65" s="281">
        <f>AU66*G34</f>
        <v>0.33553572802200005</v>
      </c>
      <c r="BB65" s="282"/>
      <c r="BC65" s="676"/>
      <c r="BD65" s="665"/>
      <c r="BE65" s="665"/>
    </row>
    <row r="66">
      <c r="A66" s="105"/>
      <c r="B66" s="279" t="s">
        <v>63</v>
      </c>
      <c r="C66" s="283">
        <f>J59*C34</f>
        <v>85.73763000000001</v>
      </c>
      <c r="D66" s="238"/>
      <c r="E66" s="272">
        <f>C66-C66/1.18</f>
        <v>13.078621525423728</v>
      </c>
      <c r="F66" s="275">
        <v>0</v>
      </c>
      <c r="G66" s="275">
        <v>0</v>
      </c>
      <c r="H66" s="275">
        <f>I65*C20</f>
        <v>4.6298320200000003</v>
      </c>
      <c r="I66" s="275">
        <f>I65*C19</f>
        <v>2.0062605420000001</v>
      </c>
      <c r="J66" s="276">
        <f>I65-I66</f>
        <v>13.426512858000002</v>
      </c>
      <c r="K66" s="277">
        <f>E66+I66</f>
        <v>15.084882067423727</v>
      </c>
      <c r="M66" s="279" t="s">
        <v>63</v>
      </c>
      <c r="N66" s="283">
        <f>R59*C34</f>
        <v>30.198215521979996</v>
      </c>
      <c r="O66" s="238"/>
      <c r="P66" s="272">
        <f>N66-N66/1.18</f>
        <v>4.6065074525054222</v>
      </c>
      <c r="Q66" s="275">
        <v>0</v>
      </c>
      <c r="R66" s="275">
        <v>0</v>
      </c>
      <c r="S66" s="275">
        <f>T65*C20</f>
        <v>1.6307036381869198</v>
      </c>
      <c r="T66" s="275">
        <f>T65*C19</f>
        <v>0.706638243214332</v>
      </c>
      <c r="U66" s="276">
        <f>T65-T66</f>
        <v>4.7290405507420674</v>
      </c>
      <c r="V66" s="277">
        <f>P66+T66</f>
        <v>5.3131456957197543</v>
      </c>
      <c r="X66" s="279" t="s">
        <v>63</v>
      </c>
      <c r="Y66" s="283">
        <f>Y59*C34</f>
        <v>8.94761941392</v>
      </c>
      <c r="Z66" s="238"/>
      <c r="AA66" s="272">
        <f>Y66-Y66/1.18</f>
        <v>1.3648910970386439</v>
      </c>
      <c r="AB66" s="275">
        <v>0</v>
      </c>
      <c r="AC66" s="275">
        <v>0</v>
      </c>
      <c r="AD66" s="275">
        <f>AE65*C20</f>
        <v>0.48317144835167997</v>
      </c>
      <c r="AE66" s="275">
        <f>AE65*C19</f>
        <v>0.20937429428572801</v>
      </c>
      <c r="AF66" s="276">
        <f>AE65-AE66</f>
        <v>1.401197200219872</v>
      </c>
      <c r="AG66" s="277">
        <f>AA66+AE66</f>
        <v>1.5742653913243718</v>
      </c>
      <c r="AI66" s="279" t="s">
        <v>63</v>
      </c>
      <c r="AJ66" s="283">
        <f>AG59*C34</f>
        <v>16.403968925520001</v>
      </c>
      <c r="AK66" s="238"/>
      <c r="AL66" s="272">
        <f>AJ66-AJ66/1.18</f>
        <v>2.5023003445708465</v>
      </c>
      <c r="AM66" s="275">
        <v>0</v>
      </c>
      <c r="AN66" s="275">
        <v>0</v>
      </c>
      <c r="AO66" s="275">
        <f>AP65*C20</f>
        <v>0.88581432197807997</v>
      </c>
      <c r="AP66" s="275">
        <f>AP65*C19</f>
        <v>0.38385287285716801</v>
      </c>
      <c r="AQ66" s="276">
        <f>AP65-AP66</f>
        <v>2.568861533736432</v>
      </c>
      <c r="AR66" s="277">
        <f>AL66+AP66</f>
        <v>2.8861532174280145</v>
      </c>
      <c r="AT66" s="279" t="s">
        <v>63</v>
      </c>
      <c r="AU66" s="283">
        <f>AN59*C34</f>
        <v>1.8640873779000005</v>
      </c>
      <c r="AV66" s="238"/>
      <c r="AW66" s="272">
        <f>AU66-AU66/1.18</f>
        <v>0.28435231188305088</v>
      </c>
      <c r="AX66" s="275">
        <v>0</v>
      </c>
      <c r="AY66" s="275">
        <v>0</v>
      </c>
      <c r="AZ66" s="275">
        <f>BA65*C20</f>
        <v>0.10066071840660001</v>
      </c>
      <c r="BA66" s="275">
        <f>BA65*C19</f>
        <v>0.043619644642860007</v>
      </c>
      <c r="BB66" s="276">
        <f>BA65-BA66</f>
        <v>0.29191608337914005</v>
      </c>
      <c r="BC66" s="676">
        <f>AW66+BA66</f>
        <v>0.32797195652591088</v>
      </c>
      <c r="BD66" s="665"/>
      <c r="BE66" s="665"/>
    </row>
    <row r="67">
      <c r="A67" s="105"/>
      <c r="B67" s="279"/>
      <c r="C67" s="280"/>
      <c r="D67" s="238"/>
      <c r="E67" s="272"/>
      <c r="F67" s="275"/>
      <c r="G67" s="275"/>
      <c r="H67" s="275"/>
      <c r="I67" s="281">
        <f>C68*G35</f>
        <v>42.868815000000005</v>
      </c>
      <c r="J67" s="284"/>
      <c r="K67" s="277"/>
      <c r="M67" s="279"/>
      <c r="N67" s="280"/>
      <c r="O67" s="238"/>
      <c r="P67" s="272"/>
      <c r="Q67" s="275"/>
      <c r="R67" s="275"/>
      <c r="S67" s="275"/>
      <c r="T67" s="281">
        <f>N68*G35</f>
        <v>15.099107760989998</v>
      </c>
      <c r="U67" s="284"/>
      <c r="V67" s="277"/>
      <c r="X67" s="279"/>
      <c r="Y67" s="280"/>
      <c r="Z67" s="238"/>
      <c r="AA67" s="272"/>
      <c r="AB67" s="275"/>
      <c r="AC67" s="275"/>
      <c r="AD67" s="275"/>
      <c r="AE67" s="281">
        <f>Y68*G35</f>
        <v>4.47380970696</v>
      </c>
      <c r="AF67" s="284"/>
      <c r="AG67" s="277"/>
      <c r="AI67" s="279"/>
      <c r="AJ67" s="280"/>
      <c r="AK67" s="238"/>
      <c r="AL67" s="272"/>
      <c r="AM67" s="275"/>
      <c r="AN67" s="275"/>
      <c r="AO67" s="275"/>
      <c r="AP67" s="281">
        <f>AJ68*G35</f>
        <v>8.2019844627600005</v>
      </c>
      <c r="AQ67" s="284"/>
      <c r="AR67" s="277"/>
      <c r="AT67" s="279"/>
      <c r="AU67" s="280"/>
      <c r="AV67" s="238"/>
      <c r="AW67" s="272"/>
      <c r="AX67" s="275"/>
      <c r="AY67" s="275"/>
      <c r="AZ67" s="275"/>
      <c r="BA67" s="281">
        <f>AU68*G35</f>
        <v>0.93204368895000023</v>
      </c>
      <c r="BB67" s="284"/>
      <c r="BC67" s="676"/>
      <c r="BD67" s="665"/>
      <c r="BE67" s="665"/>
    </row>
    <row r="68" ht="69.75" customHeight="1">
      <c r="A68" s="105"/>
      <c r="B68" s="285" t="s">
        <v>108</v>
      </c>
      <c r="C68" s="283">
        <f>J59*C35</f>
        <v>171.47526000000002</v>
      </c>
      <c r="D68" s="238"/>
      <c r="E68" s="272">
        <f>C68-C68/1.18</f>
        <v>26.157243050847455</v>
      </c>
      <c r="F68" s="275">
        <v>0</v>
      </c>
      <c r="G68" s="275">
        <v>0</v>
      </c>
      <c r="H68" s="275">
        <f>I67*C20</f>
        <v>12.860644500000001</v>
      </c>
      <c r="I68" s="275">
        <f>I67*C19</f>
        <v>5.5729459500000011</v>
      </c>
      <c r="J68" s="276">
        <f>I67-I68</f>
        <v>37.295869050000007</v>
      </c>
      <c r="K68" s="277">
        <f>E68+I68</f>
        <v>31.730189000847457</v>
      </c>
      <c r="M68" s="285" t="s">
        <v>108</v>
      </c>
      <c r="N68" s="283">
        <f>R59*C35</f>
        <v>60.396431043959993</v>
      </c>
      <c r="O68" s="238"/>
      <c r="P68" s="272">
        <f>N68-N68/1.18</f>
        <v>9.2130149050108443</v>
      </c>
      <c r="Q68" s="275">
        <v>0</v>
      </c>
      <c r="R68" s="275">
        <v>0</v>
      </c>
      <c r="S68" s="275">
        <f>T67*C20</f>
        <v>4.5297323282969995</v>
      </c>
      <c r="T68" s="275">
        <f>T67*C19</f>
        <v>1.9628840089286999</v>
      </c>
      <c r="U68" s="276">
        <f>T67-T68</f>
        <v>13.136223752061298</v>
      </c>
      <c r="V68" s="277">
        <f>P68+T68</f>
        <v>11.175898913939545</v>
      </c>
      <c r="X68" s="285" t="s">
        <v>108</v>
      </c>
      <c r="Y68" s="283">
        <f>Y59*C35</f>
        <v>17.89523882784</v>
      </c>
      <c r="Z68" s="238"/>
      <c r="AA68" s="272">
        <f>Y68-Y68/1.18</f>
        <v>2.7297821940772877</v>
      </c>
      <c r="AB68" s="275">
        <v>0</v>
      </c>
      <c r="AC68" s="275">
        <v>0</v>
      </c>
      <c r="AD68" s="275">
        <f>AE67*C20</f>
        <v>1.342142912088</v>
      </c>
      <c r="AE68" s="275">
        <f>AE67*C19</f>
        <v>0.58159526190480004</v>
      </c>
      <c r="AF68" s="276">
        <f>AE67-AE68</f>
        <v>3.8922144450551999</v>
      </c>
      <c r="AG68" s="277">
        <f>AA68+AE68</f>
        <v>3.3113774559820879</v>
      </c>
      <c r="AI68" s="285" t="s">
        <v>108</v>
      </c>
      <c r="AJ68" s="283">
        <f>AG59*C35</f>
        <v>32.807937851040002</v>
      </c>
      <c r="AK68" s="238"/>
      <c r="AL68" s="272">
        <f>AJ68-AJ68/1.18</f>
        <v>5.004600689141693</v>
      </c>
      <c r="AM68" s="275">
        <v>0</v>
      </c>
      <c r="AN68" s="275">
        <v>0</v>
      </c>
      <c r="AO68" s="275">
        <f>AP67*C20</f>
        <v>2.460595338828</v>
      </c>
      <c r="AP68" s="275">
        <f>AP67*C19</f>
        <v>1.0662579801588001</v>
      </c>
      <c r="AQ68" s="276">
        <f>AP67-AP68</f>
        <v>7.1357264826011999</v>
      </c>
      <c r="AR68" s="277">
        <f>AL68+AP68</f>
        <v>6.0708586693004936</v>
      </c>
      <c r="AT68" s="285" t="s">
        <v>108</v>
      </c>
      <c r="AU68" s="283">
        <f>AN59*C35</f>
        <v>3.7281747558000009</v>
      </c>
      <c r="AV68" s="238"/>
      <c r="AW68" s="272">
        <f>AU68-AU68/1.18</f>
        <v>0.56870462376610176</v>
      </c>
      <c r="AX68" s="275">
        <v>0</v>
      </c>
      <c r="AY68" s="275">
        <v>0</v>
      </c>
      <c r="AZ68" s="275">
        <f>BA67*C20</f>
        <v>0.27961310668500006</v>
      </c>
      <c r="BA68" s="275">
        <f>BA67*C19</f>
        <v>0.12116567956350004</v>
      </c>
      <c r="BB68" s="276">
        <f>BA67-BA68</f>
        <v>0.81087800938650023</v>
      </c>
      <c r="BC68" s="676">
        <f>AW68+BA68</f>
        <v>0.68987030332960175</v>
      </c>
      <c r="BD68" s="665"/>
      <c r="BE68" s="665"/>
    </row>
    <row r="69">
      <c r="A69" s="105"/>
      <c r="B69" s="285"/>
      <c r="C69" s="280"/>
      <c r="D69" s="238"/>
      <c r="E69" s="272"/>
      <c r="F69" s="275"/>
      <c r="G69" s="275"/>
      <c r="H69" s="275"/>
      <c r="I69" s="281">
        <f>C70*G36</f>
        <v>13.094474400000003</v>
      </c>
      <c r="J69" s="284"/>
      <c r="K69" s="277"/>
      <c r="M69" s="285"/>
      <c r="N69" s="280"/>
      <c r="O69" s="238"/>
      <c r="P69" s="272"/>
      <c r="Q69" s="275"/>
      <c r="R69" s="275"/>
      <c r="S69" s="275"/>
      <c r="T69" s="281">
        <f>N70*G36</f>
        <v>4.6120910979023995</v>
      </c>
      <c r="U69" s="284"/>
      <c r="V69" s="277"/>
      <c r="X69" s="285"/>
      <c r="Y69" s="280"/>
      <c r="Z69" s="238"/>
      <c r="AA69" s="272"/>
      <c r="AB69" s="275"/>
      <c r="AC69" s="275"/>
      <c r="AD69" s="275"/>
      <c r="AE69" s="281">
        <f>Y70*G36</f>
        <v>1.3665455104896</v>
      </c>
      <c r="AF69" s="284"/>
      <c r="AG69" s="277"/>
      <c r="AI69" s="285"/>
      <c r="AJ69" s="280"/>
      <c r="AK69" s="238"/>
      <c r="AL69" s="272"/>
      <c r="AM69" s="275"/>
      <c r="AN69" s="275"/>
      <c r="AO69" s="275"/>
      <c r="AP69" s="281">
        <f>AJ70*G36</f>
        <v>2.5053334358976</v>
      </c>
      <c r="AQ69" s="284"/>
      <c r="AR69" s="277"/>
      <c r="AT69" s="285"/>
      <c r="AU69" s="280"/>
      <c r="AV69" s="238"/>
      <c r="AW69" s="272"/>
      <c r="AX69" s="275"/>
      <c r="AY69" s="275"/>
      <c r="AZ69" s="275"/>
      <c r="BA69" s="281">
        <f>AU70*G36</f>
        <v>0.28469698135200006</v>
      </c>
      <c r="BB69" s="284"/>
      <c r="BC69" s="676"/>
      <c r="BD69" s="665"/>
      <c r="BE69" s="665"/>
    </row>
    <row r="70" ht="63.75" customHeight="1">
      <c r="A70" s="105"/>
      <c r="B70" s="286" t="s">
        <v>109</v>
      </c>
      <c r="C70" s="287">
        <f>J59*C36</f>
        <v>54.560310000000015</v>
      </c>
      <c r="D70" s="238"/>
      <c r="E70" s="256">
        <f>C70-C70/1.18</f>
        <v>8.3227591525423747</v>
      </c>
      <c r="F70" s="252">
        <v>0</v>
      </c>
      <c r="G70" s="252">
        <v>0</v>
      </c>
      <c r="H70" s="252">
        <f>I69*C20</f>
        <v>3.9283423200000005</v>
      </c>
      <c r="I70" s="252">
        <f>I69*C19</f>
        <v>1.7022816720000005</v>
      </c>
      <c r="J70" s="288">
        <f>I69-I70</f>
        <v>11.392192728000003</v>
      </c>
      <c r="K70" s="289">
        <f>E70+I70</f>
        <v>10.025040824542375</v>
      </c>
      <c r="M70" s="286" t="s">
        <v>109</v>
      </c>
      <c r="N70" s="287">
        <f>R59*C36</f>
        <v>19.21704624126</v>
      </c>
      <c r="O70" s="238"/>
      <c r="P70" s="256">
        <f>N70-N70/1.18</f>
        <v>2.9314138334125417</v>
      </c>
      <c r="Q70" s="252">
        <v>0</v>
      </c>
      <c r="R70" s="252">
        <v>0</v>
      </c>
      <c r="S70" s="252">
        <f>T69*C20</f>
        <v>1.3836273293707197</v>
      </c>
      <c r="T70" s="252">
        <f>T69*C19</f>
        <v>0.5995718427273119</v>
      </c>
      <c r="U70" s="288">
        <f>T69-T70</f>
        <v>4.0125192551750875</v>
      </c>
      <c r="V70" s="289">
        <f>P70+T70</f>
        <v>3.5309856761398537</v>
      </c>
      <c r="X70" s="286" t="s">
        <v>109</v>
      </c>
      <c r="Y70" s="287">
        <f>Y59*C36</f>
        <v>5.6939396270400007</v>
      </c>
      <c r="Z70" s="238"/>
      <c r="AA70" s="256">
        <f>Y70-Y70/1.18</f>
        <v>0.8685670617518646</v>
      </c>
      <c r="AB70" s="252">
        <v>0</v>
      </c>
      <c r="AC70" s="252">
        <v>0</v>
      </c>
      <c r="AD70" s="252">
        <f>AE69*C20</f>
        <v>0.40996365314687999</v>
      </c>
      <c r="AE70" s="252">
        <f>AE69*C19</f>
        <v>0.17765091636364802</v>
      </c>
      <c r="AF70" s="288">
        <f>AE69-AE70</f>
        <v>1.1888945941259521</v>
      </c>
      <c r="AG70" s="289">
        <f>AA70+AE70</f>
        <v>1.0462179781155125</v>
      </c>
      <c r="AI70" s="286" t="s">
        <v>109</v>
      </c>
      <c r="AJ70" s="287">
        <f>AG59*C36</f>
        <v>10.438889316240001</v>
      </c>
      <c r="AK70" s="238"/>
      <c r="AL70" s="256">
        <f>AJ70-AJ70/1.18</f>
        <v>1.5923729465450851</v>
      </c>
      <c r="AM70" s="252">
        <v>0</v>
      </c>
      <c r="AN70" s="252">
        <v>0</v>
      </c>
      <c r="AO70" s="252">
        <f>AP69*C20</f>
        <v>0.75160003076927995</v>
      </c>
      <c r="AP70" s="252">
        <f>AP69*C19</f>
        <v>0.32569334666668803</v>
      </c>
      <c r="AQ70" s="288">
        <f>AP69-AP70</f>
        <v>2.179640089230912</v>
      </c>
      <c r="AR70" s="289">
        <f>AL70+AP70</f>
        <v>1.9180662932117731</v>
      </c>
      <c r="AT70" s="286" t="s">
        <v>109</v>
      </c>
      <c r="AU70" s="287">
        <f>AN59*C36</f>
        <v>1.1862374223000003</v>
      </c>
      <c r="AV70" s="238"/>
      <c r="AW70" s="256">
        <f>AU70-AU70/1.18</f>
        <v>0.18095147119830512</v>
      </c>
      <c r="AX70" s="252">
        <v>0</v>
      </c>
      <c r="AY70" s="252">
        <v>0</v>
      </c>
      <c r="AZ70" s="252">
        <f>BA69*C20</f>
        <v>0.085409094405600017</v>
      </c>
      <c r="BA70" s="252">
        <f>BA69*C19</f>
        <v>0.03701060757576001</v>
      </c>
      <c r="BB70" s="288">
        <f>BA69-BA70</f>
        <v>0.24768637377624003</v>
      </c>
      <c r="BC70" s="822">
        <f>AW70+BA70</f>
        <v>0.21796207877406515</v>
      </c>
      <c r="BD70" s="665"/>
      <c r="BE70" s="665"/>
    </row>
    <row r="71">
      <c r="A71" s="105"/>
      <c r="B71" s="193"/>
      <c r="C71" s="290"/>
      <c r="D71" s="238"/>
      <c r="K71" s="268"/>
      <c r="M71" s="291"/>
      <c r="N71" s="292"/>
      <c r="X71" s="293"/>
      <c r="Y71" s="294"/>
      <c r="AI71" s="293"/>
      <c r="AJ71" s="294"/>
      <c r="AO71" s="238"/>
      <c r="AP71" s="238"/>
      <c r="AT71" s="293"/>
      <c r="AU71" s="294"/>
      <c r="BD71" s="665"/>
      <c r="BE71" s="665"/>
    </row>
    <row r="72" ht="15.75">
      <c r="A72" s="105"/>
      <c r="B72" s="220" t="s">
        <v>110</v>
      </c>
      <c r="C72" s="290"/>
      <c r="D72" s="238"/>
      <c r="K72" s="268"/>
      <c r="M72" s="295"/>
      <c r="N72" s="296"/>
      <c r="X72" s="297"/>
      <c r="Y72" s="298"/>
      <c r="AI72" s="297"/>
      <c r="AJ72" s="298"/>
      <c r="AO72" s="238"/>
      <c r="AP72" s="238"/>
      <c r="AT72" s="297"/>
      <c r="AU72" s="298"/>
      <c r="BD72" s="665"/>
      <c r="BE72" s="665"/>
    </row>
    <row r="73" ht="15.75">
      <c r="A73" s="105" t="s">
        <v>111</v>
      </c>
      <c r="B73" s="220" t="s">
        <v>61</v>
      </c>
      <c r="C73" s="290"/>
      <c r="D73" s="238"/>
      <c r="E73" s="259"/>
      <c r="F73" s="260"/>
      <c r="G73" s="260"/>
      <c r="H73" s="260"/>
      <c r="I73" s="299">
        <f>C74*G33</f>
        <v>15.257400974999999</v>
      </c>
      <c r="J73" s="300"/>
      <c r="K73" s="301"/>
      <c r="M73" s="302" t="s">
        <v>110</v>
      </c>
      <c r="N73" s="257"/>
      <c r="O73" s="238"/>
      <c r="P73" s="259"/>
      <c r="Q73" s="260"/>
      <c r="R73" s="260"/>
      <c r="S73" s="260"/>
      <c r="T73" s="261">
        <f>N74*G33</f>
        <v>5.3739097167523484</v>
      </c>
      <c r="U73" s="262"/>
      <c r="V73" s="263"/>
      <c r="X73" s="302" t="s">
        <v>110</v>
      </c>
      <c r="Y73" s="257"/>
      <c r="Z73" s="238"/>
      <c r="AA73" s="259"/>
      <c r="AB73" s="260"/>
      <c r="AC73" s="260"/>
      <c r="AD73" s="260"/>
      <c r="AE73" s="261">
        <f>Y74*G33</f>
        <v>1.5922695457043998</v>
      </c>
      <c r="AF73" s="262"/>
      <c r="AG73" s="263"/>
      <c r="AI73" s="302" t="s">
        <v>110</v>
      </c>
      <c r="AJ73" s="257"/>
      <c r="AK73" s="238"/>
      <c r="AL73" s="259"/>
      <c r="AM73" s="260"/>
      <c r="AN73" s="260"/>
      <c r="AO73" s="260"/>
      <c r="AP73" s="261">
        <f>AJ74*G33</f>
        <v>2.9191608337913997</v>
      </c>
      <c r="AQ73" s="262"/>
      <c r="AR73" s="263"/>
      <c r="AT73" s="302" t="s">
        <v>110</v>
      </c>
      <c r="AU73" s="257"/>
      <c r="AV73" s="238"/>
      <c r="AW73" s="259"/>
      <c r="AX73" s="260"/>
      <c r="AY73" s="260"/>
      <c r="AZ73" s="260"/>
      <c r="BA73" s="261">
        <f>AU74*G33</f>
        <v>0.33172282202175002</v>
      </c>
      <c r="BB73" s="262"/>
      <c r="BC73" s="674"/>
      <c r="BD73" s="665"/>
      <c r="BE73" s="665"/>
    </row>
    <row r="74">
      <c r="A74" s="105"/>
      <c r="B74" s="269" t="s">
        <v>61</v>
      </c>
      <c r="C74" s="303">
        <f>J64*C33</f>
        <v>61.029603899999998</v>
      </c>
      <c r="D74" s="238"/>
      <c r="E74" s="272">
        <f>C74-C74/1.18</f>
        <v>9.3096005949152527</v>
      </c>
      <c r="F74" s="275">
        <v>0</v>
      </c>
      <c r="G74" s="275">
        <v>0</v>
      </c>
      <c r="H74" s="275">
        <f>I73*C20</f>
        <v>4.5772202924999998</v>
      </c>
      <c r="I74" s="275">
        <f>I73*C19</f>
        <v>1.9834621267500001</v>
      </c>
      <c r="J74" s="276">
        <f>I73-I74</f>
        <v>13.273938848249999</v>
      </c>
      <c r="K74" s="277">
        <f>E74+I74</f>
        <v>11.293062721665253</v>
      </c>
      <c r="M74" s="269" t="s">
        <v>107</v>
      </c>
      <c r="N74" s="270">
        <f>U64*C33</f>
        <v>21.495638867009394</v>
      </c>
      <c r="O74" s="238"/>
      <c r="P74" s="272">
        <f>N74-N74/1.18</f>
        <v>3.2789957593743146</v>
      </c>
      <c r="Q74" s="272">
        <v>0</v>
      </c>
      <c r="R74" s="275">
        <v>0</v>
      </c>
      <c r="S74" s="275">
        <f>T73*C20</f>
        <v>1.6121729150257045</v>
      </c>
      <c r="T74" s="275">
        <f>T73*C19</f>
        <v>0.69860826317780533</v>
      </c>
      <c r="U74" s="276">
        <f>T73-T74</f>
        <v>4.6753014535745434</v>
      </c>
      <c r="V74" s="277">
        <f>P74+T74</f>
        <v>3.9776040225521201</v>
      </c>
      <c r="X74" s="269" t="s">
        <v>107</v>
      </c>
      <c r="Y74" s="270">
        <f>AF64*C33</f>
        <v>6.3690781828175993</v>
      </c>
      <c r="Z74" s="238"/>
      <c r="AA74" s="272">
        <f>Y74-Y74/1.18</f>
        <v>0.97155429907387081</v>
      </c>
      <c r="AB74" s="272">
        <v>0</v>
      </c>
      <c r="AC74" s="275">
        <v>0</v>
      </c>
      <c r="AD74" s="275">
        <f>AE73*C20</f>
        <v>0.4776808637113199</v>
      </c>
      <c r="AE74" s="275">
        <f>AE73*C19</f>
        <v>0.20699504094157198</v>
      </c>
      <c r="AF74" s="276">
        <f>AE73-AE74</f>
        <v>1.3852745047628279</v>
      </c>
      <c r="AG74" s="277">
        <f>AA74+AE74</f>
        <v>1.1785493400154428</v>
      </c>
      <c r="AI74" s="269" t="s">
        <v>107</v>
      </c>
      <c r="AJ74" s="270">
        <f>AQ64*C33</f>
        <v>11.676643335165599</v>
      </c>
      <c r="AK74" s="238"/>
      <c r="AL74" s="272">
        <f>AJ74-AJ74/1.18</f>
        <v>1.7811828816354289</v>
      </c>
      <c r="AM74" s="272">
        <v>0</v>
      </c>
      <c r="AN74" s="275">
        <v>0</v>
      </c>
      <c r="AO74" s="275">
        <f>AP73*C20</f>
        <v>0.87574825013741986</v>
      </c>
      <c r="AP74" s="275">
        <f>AP73*C19</f>
        <v>0.37949090839288196</v>
      </c>
      <c r="AQ74" s="276">
        <f>AP73-AP74</f>
        <v>2.5396699253985178</v>
      </c>
      <c r="AR74" s="277">
        <f>AL74+AP74</f>
        <v>2.1606737900283108</v>
      </c>
      <c r="AT74" s="269" t="s">
        <v>107</v>
      </c>
      <c r="AU74" s="270">
        <f>BB64*C33</f>
        <v>1.3268912880870001</v>
      </c>
      <c r="AV74" s="238"/>
      <c r="AW74" s="272">
        <f>AU74-AU74/1.18</f>
        <v>0.20240714564038975</v>
      </c>
      <c r="AX74" s="272">
        <v>0</v>
      </c>
      <c r="AY74" s="275">
        <v>0</v>
      </c>
      <c r="AZ74" s="275">
        <f>BA73*C20</f>
        <v>0.099516846606525003</v>
      </c>
      <c r="BA74" s="275">
        <f>BA73*C19</f>
        <v>0.043123966862827504</v>
      </c>
      <c r="BB74" s="276">
        <f>BA73-BA74</f>
        <v>0.28859885515892253</v>
      </c>
      <c r="BC74" s="676">
        <f>AW74+BA74</f>
        <v>0.24553111250321724</v>
      </c>
      <c r="BD74" s="665"/>
      <c r="BE74" s="665"/>
    </row>
    <row r="75">
      <c r="A75" s="105"/>
      <c r="B75" s="279"/>
      <c r="C75" s="280"/>
      <c r="D75" s="238"/>
      <c r="E75" s="272"/>
      <c r="F75" s="275"/>
      <c r="G75" s="275"/>
      <c r="H75" s="275"/>
      <c r="I75" s="230">
        <f>C76*G34</f>
        <v>2.0139769287</v>
      </c>
      <c r="J75" s="276"/>
      <c r="K75" s="277"/>
      <c r="M75" s="279"/>
      <c r="N75" s="280"/>
      <c r="O75" s="238"/>
      <c r="P75" s="272"/>
      <c r="Q75" s="275"/>
      <c r="R75" s="275"/>
      <c r="S75" s="275"/>
      <c r="T75" s="281">
        <f>N76*G34</f>
        <v>0.70935608261131011</v>
      </c>
      <c r="U75" s="282"/>
      <c r="V75" s="277"/>
      <c r="X75" s="279"/>
      <c r="Y75" s="280"/>
      <c r="Z75" s="238"/>
      <c r="AA75" s="272"/>
      <c r="AB75" s="275"/>
      <c r="AC75" s="275"/>
      <c r="AD75" s="275"/>
      <c r="AE75" s="281">
        <f>Y76*G34</f>
        <v>0.21017958003298079</v>
      </c>
      <c r="AF75" s="282"/>
      <c r="AG75" s="277"/>
      <c r="AI75" s="279"/>
      <c r="AJ75" s="280"/>
      <c r="AK75" s="238"/>
      <c r="AL75" s="272"/>
      <c r="AM75" s="275"/>
      <c r="AN75" s="275"/>
      <c r="AO75" s="275"/>
      <c r="AP75" s="281">
        <f>AJ76*G34</f>
        <v>0.38532923006046471</v>
      </c>
      <c r="AQ75" s="282"/>
      <c r="AR75" s="277"/>
      <c r="AT75" s="279"/>
      <c r="AU75" s="280"/>
      <c r="AV75" s="238"/>
      <c r="AW75" s="272"/>
      <c r="AX75" s="275"/>
      <c r="AY75" s="275"/>
      <c r="AZ75" s="275"/>
      <c r="BA75" s="281">
        <f>AU76*G34</f>
        <v>0.043787412506871008</v>
      </c>
      <c r="BB75" s="282"/>
      <c r="BC75" s="676"/>
      <c r="BD75" s="665"/>
      <c r="BE75" s="665"/>
    </row>
    <row r="76">
      <c r="A76" s="105"/>
      <c r="B76" s="279" t="s">
        <v>63</v>
      </c>
      <c r="C76" s="280">
        <f>J64*C34</f>
        <v>11.188760715000001</v>
      </c>
      <c r="D76" s="238"/>
      <c r="E76" s="272">
        <f>C76-C76/1.18</f>
        <v>1.7067601090677957</v>
      </c>
      <c r="F76" s="275">
        <v>0</v>
      </c>
      <c r="G76" s="275">
        <v>0</v>
      </c>
      <c r="H76" s="275">
        <f>I75*C20</f>
        <v>0.60419307860999993</v>
      </c>
      <c r="I76" s="275">
        <f>I75*C19</f>
        <v>0.261817000731</v>
      </c>
      <c r="J76" s="276">
        <f>I75-I76</f>
        <v>1.7521599279690001</v>
      </c>
      <c r="K76" s="277">
        <f>E76+I76</f>
        <v>1.9685771097987956</v>
      </c>
      <c r="M76" s="279" t="s">
        <v>63</v>
      </c>
      <c r="N76" s="283">
        <f>U64*C34</f>
        <v>3.9408671256183894</v>
      </c>
      <c r="O76" s="238"/>
      <c r="P76" s="272">
        <f>N76-N76/1.18</f>
        <v>0.60114922255195768</v>
      </c>
      <c r="Q76" s="275">
        <v>0</v>
      </c>
      <c r="R76" s="275">
        <v>0</v>
      </c>
      <c r="S76" s="275">
        <f>T75*C20</f>
        <v>0.21280682478339302</v>
      </c>
      <c r="T76" s="275">
        <f>T75*C19</f>
        <v>0.092216290739470325</v>
      </c>
      <c r="U76" s="276">
        <f>T75-T76</f>
        <v>0.61713979187183976</v>
      </c>
      <c r="V76" s="277">
        <f>P76+T76</f>
        <v>0.69336551329142804</v>
      </c>
      <c r="X76" s="279" t="s">
        <v>63</v>
      </c>
      <c r="Y76" s="283">
        <f>AF64*C34</f>
        <v>1.16766433351656</v>
      </c>
      <c r="Z76" s="238"/>
      <c r="AA76" s="272">
        <f>Y76-Y76/1.18</f>
        <v>0.17811828816354303</v>
      </c>
      <c r="AB76" s="275">
        <v>0</v>
      </c>
      <c r="AC76" s="275">
        <v>0</v>
      </c>
      <c r="AD76" s="275">
        <f>AE75*C20</f>
        <v>0.063053874009894234</v>
      </c>
      <c r="AE76" s="275">
        <f>AE75*C19</f>
        <v>0.027323345404287505</v>
      </c>
      <c r="AF76" s="276">
        <f>AE75-AE76</f>
        <v>0.18285623462869327</v>
      </c>
      <c r="AG76" s="277">
        <f>AA76+AE76</f>
        <v>0.20544163356783052</v>
      </c>
      <c r="AI76" s="279" t="s">
        <v>63</v>
      </c>
      <c r="AJ76" s="283">
        <f>AQ64*C34</f>
        <v>2.1407179447803597</v>
      </c>
      <c r="AK76" s="238"/>
      <c r="AL76" s="272">
        <f>AJ76-AJ76/1.18</f>
        <v>0.32655019496649551</v>
      </c>
      <c r="AM76" s="275">
        <v>0</v>
      </c>
      <c r="AN76" s="275">
        <v>0</v>
      </c>
      <c r="AO76" s="275">
        <f>AP75*C20</f>
        <v>0.11559876901813941</v>
      </c>
      <c r="AP76" s="275">
        <f>AP75*C19</f>
        <v>0.050092799907860412</v>
      </c>
      <c r="AQ76" s="276">
        <f>AP75-AP76</f>
        <v>0.33523643015260429</v>
      </c>
      <c r="AR76" s="277">
        <f>AL76+AP76</f>
        <v>0.37664299487435593</v>
      </c>
      <c r="AT76" s="279" t="s">
        <v>63</v>
      </c>
      <c r="AU76" s="283">
        <f>BB64*C34</f>
        <v>0.24326340281595005</v>
      </c>
      <c r="AV76" s="238"/>
      <c r="AW76" s="272">
        <f>AU76-AU76/1.18</f>
        <v>0.037107976700738121</v>
      </c>
      <c r="AX76" s="275">
        <v>0</v>
      </c>
      <c r="AY76" s="275">
        <v>0</v>
      </c>
      <c r="AZ76" s="275">
        <f>BA75*C20</f>
        <v>0.013136223752061303</v>
      </c>
      <c r="BA76" s="275">
        <f>BA75*C19</f>
        <v>0.0056923636258932311</v>
      </c>
      <c r="BB76" s="276">
        <f>BA75-BA76</f>
        <v>0.038095048880977776</v>
      </c>
      <c r="BC76" s="676">
        <f>AW76+BA76</f>
        <v>0.042800340326631353</v>
      </c>
      <c r="BD76" s="665"/>
      <c r="BE76" s="665"/>
    </row>
    <row r="77">
      <c r="A77" s="105"/>
      <c r="B77" s="279"/>
      <c r="C77" s="280"/>
      <c r="D77" s="238"/>
      <c r="E77" s="272"/>
      <c r="F77" s="275"/>
      <c r="G77" s="275"/>
      <c r="H77" s="275"/>
      <c r="I77" s="230">
        <f>C78*G35</f>
        <v>5.5943803575000004</v>
      </c>
      <c r="J77" s="276"/>
      <c r="K77" s="277"/>
      <c r="M77" s="279"/>
      <c r="N77" s="280"/>
      <c r="O77" s="238"/>
      <c r="P77" s="272"/>
      <c r="Q77" s="275"/>
      <c r="R77" s="275"/>
      <c r="S77" s="275"/>
      <c r="T77" s="281">
        <f>N78*G35</f>
        <v>1.9704335628091947</v>
      </c>
      <c r="U77" s="284"/>
      <c r="V77" s="277"/>
      <c r="X77" s="279"/>
      <c r="Y77" s="280"/>
      <c r="Z77" s="238"/>
      <c r="AA77" s="272"/>
      <c r="AB77" s="275"/>
      <c r="AC77" s="275"/>
      <c r="AD77" s="275"/>
      <c r="AE77" s="281">
        <f>Y78*G35</f>
        <v>0.58383216675827998</v>
      </c>
      <c r="AF77" s="284"/>
      <c r="AG77" s="277"/>
      <c r="AI77" s="279"/>
      <c r="AJ77" s="280"/>
      <c r="AK77" s="238"/>
      <c r="AL77" s="272"/>
      <c r="AM77" s="275"/>
      <c r="AN77" s="275"/>
      <c r="AO77" s="275"/>
      <c r="AP77" s="281">
        <f>AJ78*G35</f>
        <v>1.0703589723901799</v>
      </c>
      <c r="AQ77" s="284"/>
      <c r="AR77" s="277"/>
      <c r="AT77" s="279"/>
      <c r="AU77" s="280"/>
      <c r="AV77" s="238"/>
      <c r="AW77" s="272"/>
      <c r="AX77" s="275"/>
      <c r="AY77" s="275"/>
      <c r="AZ77" s="275"/>
      <c r="BA77" s="281">
        <f>AU78*G35</f>
        <v>0.12163170140797502</v>
      </c>
      <c r="BB77" s="284"/>
      <c r="BC77" s="676"/>
      <c r="BD77" s="665"/>
      <c r="BE77" s="665"/>
    </row>
    <row r="78" ht="66.75" customHeight="1">
      <c r="A78" s="105"/>
      <c r="B78" s="285" t="s">
        <v>112</v>
      </c>
      <c r="C78" s="280">
        <f>J64*C35</f>
        <v>22.377521430000002</v>
      </c>
      <c r="D78" s="238"/>
      <c r="E78" s="272">
        <f>C78-C78/1.18</f>
        <v>3.4135202181355915</v>
      </c>
      <c r="F78" s="275">
        <v>0</v>
      </c>
      <c r="G78" s="275">
        <v>0</v>
      </c>
      <c r="H78" s="275">
        <f>I77*C20</f>
        <v>1.6783141072500001</v>
      </c>
      <c r="I78" s="275">
        <f>I77*C19</f>
        <v>0.72726944647500003</v>
      </c>
      <c r="J78" s="276">
        <f>I77-I78</f>
        <v>4.8671109110250006</v>
      </c>
      <c r="K78" s="277">
        <f>E78+I78</f>
        <v>4.1407896646105913</v>
      </c>
      <c r="M78" s="285" t="s">
        <v>108</v>
      </c>
      <c r="N78" s="283">
        <f>U64*C35</f>
        <v>7.8817342512367787</v>
      </c>
      <c r="O78" s="238"/>
      <c r="P78" s="272">
        <f>N78-N78/1.18</f>
        <v>1.2022984451039154</v>
      </c>
      <c r="Q78" s="275">
        <v>0</v>
      </c>
      <c r="R78" s="275">
        <v>0</v>
      </c>
      <c r="S78" s="275">
        <f>T77*C20</f>
        <v>0.59113006884275843</v>
      </c>
      <c r="T78" s="275">
        <f>T77*C19</f>
        <v>0.2561563631651953</v>
      </c>
      <c r="U78" s="276">
        <f>T77-T78</f>
        <v>1.7142771996439994</v>
      </c>
      <c r="V78" s="277">
        <f>P78+T78</f>
        <v>1.4584548082691107</v>
      </c>
      <c r="X78" s="285" t="s">
        <v>108</v>
      </c>
      <c r="Y78" s="283">
        <f>AF64*C35</f>
        <v>2.3353286670331199</v>
      </c>
      <c r="Z78" s="238"/>
      <c r="AA78" s="272">
        <f>Y78-Y78/1.18</f>
        <v>0.35623657632708605</v>
      </c>
      <c r="AB78" s="275">
        <v>0</v>
      </c>
      <c r="AC78" s="275">
        <v>0</v>
      </c>
      <c r="AD78" s="275">
        <f>AE77*C20</f>
        <v>0.17514965002748398</v>
      </c>
      <c r="AE78" s="275">
        <f>AE77*C19</f>
        <v>0.075898181678576399</v>
      </c>
      <c r="AF78" s="276">
        <f>AE77-AE78</f>
        <v>0.50793398507970355</v>
      </c>
      <c r="AG78" s="277">
        <f>AA78+AE78</f>
        <v>0.43213475800566248</v>
      </c>
      <c r="AI78" s="285" t="s">
        <v>108</v>
      </c>
      <c r="AJ78" s="283">
        <f>AQ64*C35</f>
        <v>4.2814358895607194</v>
      </c>
      <c r="AK78" s="238"/>
      <c r="AL78" s="272">
        <f>AJ78-AJ78/1.18</f>
        <v>0.65310038993299102</v>
      </c>
      <c r="AM78" s="275">
        <v>0</v>
      </c>
      <c r="AN78" s="275">
        <v>0</v>
      </c>
      <c r="AO78" s="275">
        <f>AP77*C20</f>
        <v>0.32110769171705394</v>
      </c>
      <c r="AP78" s="275">
        <f>AP77*C19</f>
        <v>0.13914666641072337</v>
      </c>
      <c r="AQ78" s="276">
        <f>AP77-AP78</f>
        <v>0.93121230597945648</v>
      </c>
      <c r="AR78" s="277">
        <f>AL78+AP78</f>
        <v>0.7922470563437144</v>
      </c>
      <c r="AT78" s="285" t="s">
        <v>108</v>
      </c>
      <c r="AU78" s="283">
        <f>BB64*C35</f>
        <v>0.48652680563190009</v>
      </c>
      <c r="AV78" s="238"/>
      <c r="AW78" s="272">
        <f>AU78-AU78/1.18</f>
        <v>0.074215953401476242</v>
      </c>
      <c r="AX78" s="275">
        <v>0</v>
      </c>
      <c r="AY78" s="275">
        <v>0</v>
      </c>
      <c r="AZ78" s="275">
        <f>BA77*C20</f>
        <v>0.036489510422392506</v>
      </c>
      <c r="BA78" s="275">
        <f>BA77*C19</f>
        <v>0.015812121183036754</v>
      </c>
      <c r="BB78" s="276">
        <f>BA77-BA78</f>
        <v>0.10581958022493827</v>
      </c>
      <c r="BC78" s="676">
        <f>AW78+BA78</f>
        <v>0.090028074584512993</v>
      </c>
      <c r="BD78" s="665"/>
      <c r="BE78" s="665"/>
    </row>
    <row r="79">
      <c r="A79" s="105"/>
      <c r="B79" s="285"/>
      <c r="C79" s="280"/>
      <c r="D79" s="238"/>
      <c r="E79" s="272"/>
      <c r="F79" s="275"/>
      <c r="G79" s="275"/>
      <c r="H79" s="275"/>
      <c r="I79" s="230">
        <f>C80*G36</f>
        <v>1.7088289092000002</v>
      </c>
      <c r="J79" s="276"/>
      <c r="K79" s="277"/>
      <c r="M79" s="285"/>
      <c r="N79" s="280"/>
      <c r="O79" s="238"/>
      <c r="P79" s="272"/>
      <c r="Q79" s="275"/>
      <c r="R79" s="275"/>
      <c r="S79" s="275"/>
      <c r="T79" s="281">
        <f>N80*G36</f>
        <v>0.6018778882762631</v>
      </c>
      <c r="U79" s="284"/>
      <c r="V79" s="277"/>
      <c r="X79" s="285"/>
      <c r="Y79" s="280"/>
      <c r="Z79" s="238"/>
      <c r="AA79" s="272"/>
      <c r="AB79" s="275"/>
      <c r="AC79" s="275"/>
      <c r="AD79" s="275"/>
      <c r="AE79" s="281">
        <f>Y80*G36</f>
        <v>0.17833418911889279</v>
      </c>
      <c r="AF79" s="284"/>
      <c r="AG79" s="277"/>
      <c r="AI79" s="285"/>
      <c r="AJ79" s="280"/>
      <c r="AK79" s="238"/>
      <c r="AL79" s="272"/>
      <c r="AM79" s="275"/>
      <c r="AN79" s="275"/>
      <c r="AO79" s="275"/>
      <c r="AP79" s="281">
        <f>AJ80*G36</f>
        <v>0.3269460133846368</v>
      </c>
      <c r="AQ79" s="284"/>
      <c r="AR79" s="277"/>
      <c r="AT79" s="285"/>
      <c r="AU79" s="280"/>
      <c r="AV79" s="238"/>
      <c r="AW79" s="272"/>
      <c r="AX79" s="275"/>
      <c r="AY79" s="275"/>
      <c r="AZ79" s="275"/>
      <c r="BA79" s="281">
        <f>AU80*G36</f>
        <v>0.03715295606643601</v>
      </c>
      <c r="BB79" s="284"/>
      <c r="BC79" s="676"/>
      <c r="BD79" s="665"/>
      <c r="BE79" s="665"/>
    </row>
    <row r="80" ht="62.25" customHeight="1">
      <c r="A80" s="105"/>
      <c r="B80" s="286" t="s">
        <v>113</v>
      </c>
      <c r="C80" s="304">
        <f>J64*C36</f>
        <v>7.1201204550000012</v>
      </c>
      <c r="D80" s="238"/>
      <c r="E80" s="256">
        <f>C80-C80/1.18</f>
        <v>1.0861200694067792</v>
      </c>
      <c r="F80" s="252">
        <v>0</v>
      </c>
      <c r="G80" s="252">
        <v>0</v>
      </c>
      <c r="H80" s="252">
        <f>I79*C20</f>
        <v>0.51264867276000003</v>
      </c>
      <c r="I80" s="252">
        <f>I79*C19</f>
        <v>0.22214775819600002</v>
      </c>
      <c r="J80" s="288">
        <f>I79-I80</f>
        <v>1.4866811510040001</v>
      </c>
      <c r="K80" s="289">
        <f>E80+I80</f>
        <v>1.3082678276027793</v>
      </c>
      <c r="M80" s="305" t="s">
        <v>109</v>
      </c>
      <c r="N80" s="306">
        <f>U64*C36</f>
        <v>2.5078245344844299</v>
      </c>
      <c r="O80" s="238"/>
      <c r="P80" s="307">
        <f>N80-N80/1.18</f>
        <v>0.38254950526033671</v>
      </c>
      <c r="Q80" s="308">
        <v>0</v>
      </c>
      <c r="R80" s="308">
        <v>0</v>
      </c>
      <c r="S80" s="308">
        <f>T79*C20</f>
        <v>0.18056336648287893</v>
      </c>
      <c r="T80" s="308">
        <f>T79*C19</f>
        <v>0.078244125475914209</v>
      </c>
      <c r="U80" s="309">
        <f>T79-T80</f>
        <v>0.5236337628003489</v>
      </c>
      <c r="V80" s="310">
        <f>P80+T80</f>
        <v>0.4607936307362509</v>
      </c>
      <c r="X80" s="305" t="s">
        <v>109</v>
      </c>
      <c r="Y80" s="306">
        <f>AF64*C36</f>
        <v>0.74305912132871998</v>
      </c>
      <c r="Z80" s="238"/>
      <c r="AA80" s="307">
        <f>Y80-Y80/1.18</f>
        <v>0.11334800155861824</v>
      </c>
      <c r="AB80" s="308">
        <v>0</v>
      </c>
      <c r="AC80" s="308">
        <v>0</v>
      </c>
      <c r="AD80" s="308">
        <f>AE79*C20</f>
        <v>0.053500256735667835</v>
      </c>
      <c r="AE80" s="308">
        <f>AE79*C19</f>
        <v>0.023183444585456063</v>
      </c>
      <c r="AF80" s="309">
        <f>AE79-AE80</f>
        <v>0.15515074453343672</v>
      </c>
      <c r="AG80" s="310">
        <f>AA80+AE80</f>
        <v>0.13653144614407431</v>
      </c>
      <c r="AI80" s="305" t="s">
        <v>109</v>
      </c>
      <c r="AJ80" s="306">
        <f>AQ64*C36</f>
        <v>1.36227505576932</v>
      </c>
      <c r="AK80" s="238"/>
      <c r="AL80" s="307">
        <f>AJ80-AJ80/1.18</f>
        <v>0.20780466952413357</v>
      </c>
      <c r="AM80" s="308">
        <v>0</v>
      </c>
      <c r="AN80" s="308">
        <v>0</v>
      </c>
      <c r="AO80" s="308">
        <f>AP79*C20</f>
        <v>0.098083804015391032</v>
      </c>
      <c r="AP80" s="308">
        <f>AP79*C19</f>
        <v>0.042502981740002783</v>
      </c>
      <c r="AQ80" s="309">
        <f>AP79-AP80</f>
        <v>0.28444303164463403</v>
      </c>
      <c r="AR80" s="310">
        <f>AL80+AP80</f>
        <v>0.25030765126413634</v>
      </c>
      <c r="AT80" s="305" t="s">
        <v>109</v>
      </c>
      <c r="AU80" s="306">
        <f>BB64*C36</f>
        <v>0.15480398361015005</v>
      </c>
      <c r="AV80" s="238"/>
      <c r="AW80" s="307">
        <f>AU80-AU80/1.18</f>
        <v>0.023614166991378804</v>
      </c>
      <c r="AX80" s="308">
        <v>0</v>
      </c>
      <c r="AY80" s="308">
        <v>0</v>
      </c>
      <c r="AZ80" s="308">
        <f>BA79*C20</f>
        <v>0.011145886819930803</v>
      </c>
      <c r="BA80" s="308">
        <f>BA79*C19</f>
        <v>0.0048298842886366818</v>
      </c>
      <c r="BB80" s="309">
        <f>BA79-BA80</f>
        <v>0.032323071777799327</v>
      </c>
      <c r="BC80" s="686">
        <f>AW80+BA80</f>
        <v>0.028444051280015488</v>
      </c>
      <c r="BD80" s="687"/>
      <c r="BE80" s="687"/>
    </row>
    <row r="81" ht="15.75">
      <c r="A81" s="105"/>
      <c r="B81" s="193"/>
      <c r="C81" s="290"/>
      <c r="D81" s="238"/>
      <c r="E81" s="238"/>
      <c r="F81" s="238"/>
      <c r="G81" s="238"/>
      <c r="H81" s="238"/>
      <c r="I81" s="238"/>
      <c r="J81" s="290"/>
      <c r="K81" s="311"/>
      <c r="M81" s="312"/>
      <c r="N81" s="313"/>
      <c r="O81" s="313"/>
      <c r="P81" s="314"/>
      <c r="Q81" s="314"/>
      <c r="R81" s="314"/>
      <c r="S81" s="314"/>
      <c r="T81" s="314"/>
      <c r="U81" s="314"/>
      <c r="V81" s="315">
        <f>SUM(V64:V80)</f>
        <v>57.089972571392266</v>
      </c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5">
        <f>SUM(AG64:AG80)</f>
        <v>16.915547428560679</v>
      </c>
      <c r="AH81" s="314"/>
      <c r="AI81" s="314"/>
      <c r="AJ81" s="314"/>
      <c r="AK81" s="314"/>
      <c r="AL81" s="314"/>
      <c r="AM81" s="314"/>
      <c r="AN81" s="314"/>
      <c r="AO81" s="316"/>
      <c r="AP81" s="316"/>
      <c r="AQ81" s="314"/>
      <c r="AR81" s="315">
        <f>SUM(AR64:AR80)</f>
        <v>31.011836952361236</v>
      </c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5">
        <f>SUM(BC64:BC80)</f>
        <v>3.5240723809501415</v>
      </c>
      <c r="BD81" s="823">
        <f>V81+AG81+AR81+BC81</f>
        <v>108.54142933326433</v>
      </c>
      <c r="BE81" s="824"/>
    </row>
    <row r="82" ht="15.75">
      <c r="A82" s="105" t="s">
        <v>114</v>
      </c>
      <c r="B82" s="220" t="s">
        <v>115</v>
      </c>
      <c r="C82" s="290"/>
      <c r="D82" s="238"/>
      <c r="K82" s="268"/>
      <c r="AO82" s="238"/>
      <c r="AP82" s="238"/>
      <c r="BD82" s="38"/>
      <c r="BE82" s="38"/>
    </row>
    <row r="83" ht="15.75">
      <c r="A83" s="105"/>
      <c r="B83" s="220" t="s">
        <v>61</v>
      </c>
      <c r="C83" s="290"/>
      <c r="D83" s="238"/>
      <c r="E83" s="259"/>
      <c r="F83" s="260"/>
      <c r="G83" s="260"/>
      <c r="H83" s="260"/>
      <c r="I83" s="299">
        <f>C84*G33</f>
        <v>1.9910908272374999</v>
      </c>
      <c r="J83" s="300"/>
      <c r="K83" s="301"/>
      <c r="P83" s="133"/>
      <c r="T83" s="133"/>
      <c r="AA83" s="133"/>
      <c r="AE83" s="133"/>
      <c r="AL83" s="133"/>
      <c r="AO83" s="238"/>
      <c r="AP83" s="238"/>
      <c r="AW83" s="133"/>
      <c r="BA83" s="133"/>
      <c r="BD83" s="320"/>
      <c r="BE83" s="320"/>
    </row>
    <row r="84">
      <c r="A84" s="105"/>
      <c r="B84" s="269" t="s">
        <v>61</v>
      </c>
      <c r="C84" s="303">
        <f>J74*C33</f>
        <v>7.9643633089499994</v>
      </c>
      <c r="D84" s="238"/>
      <c r="E84" s="272">
        <f>C84-C84/1.18</f>
        <v>1.2149028776364403</v>
      </c>
      <c r="F84" s="275">
        <v>0</v>
      </c>
      <c r="G84" s="275">
        <v>0</v>
      </c>
      <c r="H84" s="275">
        <f>I83*C20</f>
        <v>0.59732724817124994</v>
      </c>
      <c r="I84" s="275">
        <f>I83*C19</f>
        <v>0.25884180754087499</v>
      </c>
      <c r="J84" s="276">
        <f>I83-I84</f>
        <v>1.7322490196966249</v>
      </c>
      <c r="K84" s="277">
        <f>E84+I84</f>
        <v>1.4737446851773153</v>
      </c>
      <c r="AO84" s="238"/>
      <c r="AP84" s="238"/>
    </row>
    <row r="85">
      <c r="A85" s="105"/>
      <c r="B85" s="279"/>
      <c r="C85" s="280"/>
      <c r="D85" s="238"/>
      <c r="E85" s="272"/>
      <c r="F85" s="275"/>
      <c r="G85" s="275"/>
      <c r="H85" s="275"/>
      <c r="I85" s="230">
        <f>C86*G34</f>
        <v>0.26282398919534999</v>
      </c>
      <c r="J85" s="276"/>
      <c r="K85" s="277"/>
      <c r="AO85" s="238"/>
      <c r="AP85" s="238"/>
    </row>
    <row r="86">
      <c r="A86" s="105"/>
      <c r="B86" s="279" t="s">
        <v>63</v>
      </c>
      <c r="C86" s="280">
        <f>J74*C34</f>
        <v>1.4601332733074999</v>
      </c>
      <c r="D86" s="238"/>
      <c r="E86" s="272">
        <f>C86-C86/1.18</f>
        <v>0.22273219423334734</v>
      </c>
      <c r="F86" s="275">
        <v>0</v>
      </c>
      <c r="G86" s="275">
        <v>0</v>
      </c>
      <c r="H86" s="275">
        <f>I85*C20</f>
        <v>0.078847196758604993</v>
      </c>
      <c r="I86" s="275">
        <f>I85*C19</f>
        <v>0.0341671185953955</v>
      </c>
      <c r="J86" s="276">
        <f>I85-I86</f>
        <v>0.22865687059995449</v>
      </c>
      <c r="K86" s="277">
        <f>E86+I86</f>
        <v>0.25689931282874284</v>
      </c>
      <c r="AO86" s="238"/>
      <c r="AP86" s="238"/>
    </row>
    <row r="87">
      <c r="A87" s="105"/>
      <c r="B87" s="279"/>
      <c r="C87" s="280"/>
      <c r="D87" s="238"/>
      <c r="E87" s="272"/>
      <c r="F87" s="275"/>
      <c r="G87" s="275"/>
      <c r="H87" s="275"/>
      <c r="I87" s="230">
        <f>C88*G35</f>
        <v>0.73006663665374993</v>
      </c>
      <c r="J87" s="276"/>
      <c r="K87" s="277"/>
      <c r="AO87" s="238"/>
      <c r="AP87" s="238"/>
    </row>
    <row r="88" ht="26.25">
      <c r="A88" s="105"/>
      <c r="B88" s="285" t="s">
        <v>112</v>
      </c>
      <c r="C88" s="280">
        <f>J74*C35</f>
        <v>2.9202665466149997</v>
      </c>
      <c r="D88" s="238"/>
      <c r="E88" s="272">
        <f>C88-C88/1.18</f>
        <v>0.44546438846669467</v>
      </c>
      <c r="F88" s="275">
        <v>0</v>
      </c>
      <c r="G88" s="275">
        <v>0</v>
      </c>
      <c r="H88" s="275">
        <f>I87*C20</f>
        <v>0.21901999099612499</v>
      </c>
      <c r="I88" s="275">
        <f>I87*C19</f>
        <v>0.094908662764987495</v>
      </c>
      <c r="J88" s="276">
        <f>I87-I88</f>
        <v>0.63515797388876249</v>
      </c>
      <c r="K88" s="277">
        <f>E88+I88</f>
        <v>0.54037305123168222</v>
      </c>
      <c r="AO88" s="238"/>
      <c r="AP88" s="238"/>
    </row>
    <row r="89">
      <c r="A89" s="105"/>
      <c r="B89" s="285"/>
      <c r="C89" s="280"/>
      <c r="D89" s="238"/>
      <c r="E89" s="272"/>
      <c r="F89" s="275"/>
      <c r="G89" s="275"/>
      <c r="H89" s="275"/>
      <c r="I89" s="230">
        <f>C90*G36</f>
        <v>0.22300217265060002</v>
      </c>
      <c r="J89" s="276"/>
      <c r="K89" s="277"/>
      <c r="AO89" s="238"/>
      <c r="AP89" s="238"/>
    </row>
    <row r="90" ht="39.75">
      <c r="A90" s="105"/>
      <c r="B90" s="286" t="s">
        <v>113</v>
      </c>
      <c r="C90" s="304">
        <f>J74*C36</f>
        <v>0.9291757193775001</v>
      </c>
      <c r="D90" s="238"/>
      <c r="E90" s="256">
        <f>C90-C90/1.18</f>
        <v>0.1417386690575847</v>
      </c>
      <c r="F90" s="252">
        <v>0</v>
      </c>
      <c r="G90" s="252">
        <v>0</v>
      </c>
      <c r="H90" s="252">
        <f>I89*C20</f>
        <v>0.066900651795179997</v>
      </c>
      <c r="I90" s="252">
        <f>I89*C19</f>
        <v>0.028990282444578002</v>
      </c>
      <c r="J90" s="288">
        <f>I89-I90</f>
        <v>0.19401189020602203</v>
      </c>
      <c r="K90" s="289">
        <f>E90+I90</f>
        <v>0.17072895150216269</v>
      </c>
      <c r="AO90" s="238"/>
      <c r="AP90" s="238"/>
    </row>
    <row r="91">
      <c r="A91" s="105"/>
      <c r="B91" s="193"/>
      <c r="C91" s="290"/>
      <c r="D91" s="238"/>
      <c r="E91" s="238"/>
      <c r="F91" s="238"/>
      <c r="G91" s="238"/>
      <c r="H91" s="238"/>
      <c r="I91" s="238"/>
      <c r="J91" s="290"/>
      <c r="K91" s="311"/>
      <c r="AO91" s="238"/>
      <c r="AP91" s="238"/>
    </row>
    <row r="92" ht="15.75">
      <c r="A92" s="105" t="s">
        <v>116</v>
      </c>
      <c r="B92" s="220" t="s">
        <v>117</v>
      </c>
      <c r="C92" s="290"/>
      <c r="D92" s="238"/>
      <c r="K92" s="268"/>
      <c r="AO92" s="238"/>
      <c r="AP92" s="238"/>
    </row>
    <row r="93" ht="15.75">
      <c r="A93" s="105"/>
      <c r="B93" s="220" t="s">
        <v>61</v>
      </c>
      <c r="C93" s="290"/>
      <c r="D93" s="238"/>
      <c r="E93" s="259"/>
      <c r="F93" s="260"/>
      <c r="G93" s="260"/>
      <c r="H93" s="260"/>
      <c r="I93" s="299">
        <f>C94*G33</f>
        <v>0.25983735295449373</v>
      </c>
      <c r="J93" s="300"/>
      <c r="K93" s="301"/>
      <c r="AO93" s="238"/>
      <c r="AP93" s="238"/>
    </row>
    <row r="94">
      <c r="A94" s="105"/>
      <c r="B94" s="269" t="s">
        <v>61</v>
      </c>
      <c r="C94" s="303">
        <f>J84*C33</f>
        <v>1.0393494118179749</v>
      </c>
      <c r="D94" s="238"/>
      <c r="E94" s="272">
        <f>C94-C94/1.18</f>
        <v>0.15854482553155547</v>
      </c>
      <c r="F94" s="275">
        <v>0</v>
      </c>
      <c r="G94" s="275">
        <v>0</v>
      </c>
      <c r="H94" s="275">
        <f>I93*C20</f>
        <v>0.077951205886348116</v>
      </c>
      <c r="I94" s="275">
        <f>I93*C19</f>
        <v>0.033778855884084184</v>
      </c>
      <c r="J94" s="276">
        <f>I93-I94</f>
        <v>0.22605849707040954</v>
      </c>
      <c r="K94" s="277">
        <f>E94+I94</f>
        <v>0.19232368141563966</v>
      </c>
      <c r="AO94" s="238"/>
      <c r="AP94" s="238"/>
    </row>
    <row r="95">
      <c r="A95" s="105"/>
      <c r="B95" s="279"/>
      <c r="C95" s="280"/>
      <c r="D95" s="238"/>
      <c r="E95" s="272"/>
      <c r="F95" s="275"/>
      <c r="G95" s="275"/>
      <c r="H95" s="275"/>
      <c r="I95" s="230">
        <f>C96*G34</f>
        <v>0.034298530589993173</v>
      </c>
      <c r="J95" s="276"/>
      <c r="K95" s="277"/>
      <c r="AO95" s="238"/>
      <c r="AP95" s="238"/>
    </row>
    <row r="96">
      <c r="A96" s="105"/>
      <c r="B96" s="279" t="s">
        <v>63</v>
      </c>
      <c r="C96" s="280">
        <f>J84*C34</f>
        <v>0.19054739216662875</v>
      </c>
      <c r="D96" s="238"/>
      <c r="E96" s="272">
        <f>C96-C96/1.18</f>
        <v>0.029066551347451841</v>
      </c>
      <c r="F96" s="275">
        <v>0</v>
      </c>
      <c r="G96" s="275">
        <v>0</v>
      </c>
      <c r="H96" s="275">
        <f>I95*C20</f>
        <v>0.010289559176997951</v>
      </c>
      <c r="I96" s="275">
        <f>I95*C19</f>
        <v>0.0044588089766991129</v>
      </c>
      <c r="J96" s="276">
        <f>I95-I96</f>
        <v>0.029839721613294061</v>
      </c>
      <c r="K96" s="277">
        <f>E96+I96</f>
        <v>0.033525360324150953</v>
      </c>
      <c r="AO96" s="238"/>
      <c r="AP96" s="238"/>
    </row>
    <row r="97">
      <c r="A97" s="105"/>
      <c r="B97" s="279"/>
      <c r="C97" s="280"/>
      <c r="D97" s="238"/>
      <c r="E97" s="272"/>
      <c r="F97" s="275"/>
      <c r="G97" s="275"/>
      <c r="H97" s="275"/>
      <c r="I97" s="230">
        <f>C98*G35</f>
        <v>0.095273696083314374</v>
      </c>
      <c r="J97" s="276"/>
      <c r="K97" s="277"/>
      <c r="AO97" s="238"/>
      <c r="AP97" s="238"/>
    </row>
    <row r="98" ht="26.25">
      <c r="A98" s="105"/>
      <c r="B98" s="285" t="s">
        <v>112</v>
      </c>
      <c r="C98" s="280">
        <f>J84*C35</f>
        <v>0.3810947843332575</v>
      </c>
      <c r="D98" s="238"/>
      <c r="E98" s="272">
        <f>C98-C98/1.18</f>
        <v>0.058133102694903682</v>
      </c>
      <c r="F98" s="275">
        <v>0</v>
      </c>
      <c r="G98" s="275">
        <v>0</v>
      </c>
      <c r="H98" s="275">
        <f>I97*C20</f>
        <v>0.028582108824994311</v>
      </c>
      <c r="I98" s="275">
        <f>I97*C19</f>
        <v>0.012385580490830869</v>
      </c>
      <c r="J98" s="276">
        <f>I97-I98</f>
        <v>0.082888115592483505</v>
      </c>
      <c r="K98" s="277">
        <f>E98+I98</f>
        <v>0.070518683185734551</v>
      </c>
      <c r="AO98" s="238"/>
      <c r="AP98" s="238"/>
    </row>
    <row r="99">
      <c r="A99" s="105"/>
      <c r="B99" s="285"/>
      <c r="C99" s="280"/>
      <c r="D99" s="238"/>
      <c r="E99" s="272"/>
      <c r="F99" s="275"/>
      <c r="G99" s="275"/>
      <c r="H99" s="275"/>
      <c r="I99" s="230">
        <f>C100*G36</f>
        <v>0.0291017835309033</v>
      </c>
      <c r="J99" s="276"/>
      <c r="K99" s="277"/>
      <c r="AO99" s="238"/>
      <c r="AP99" s="238"/>
    </row>
    <row r="100" ht="39.75">
      <c r="A100" s="105"/>
      <c r="B100" s="286" t="s">
        <v>113</v>
      </c>
      <c r="C100" s="304">
        <f>J84*C36</f>
        <v>0.12125743137876376</v>
      </c>
      <c r="D100" s="238"/>
      <c r="E100" s="256">
        <f>C100-C100/1.18</f>
        <v>0.018496896312014802</v>
      </c>
      <c r="F100" s="252">
        <v>0</v>
      </c>
      <c r="G100" s="252">
        <v>0</v>
      </c>
      <c r="H100" s="252">
        <f>I99*C20</f>
        <v>0.0087305350592709902</v>
      </c>
      <c r="I100" s="252">
        <f>I99*C19</f>
        <v>0.003783231859017429</v>
      </c>
      <c r="J100" s="288">
        <f>I99-I100</f>
        <v>0.025318551671885871</v>
      </c>
      <c r="K100" s="289">
        <f>E100+I100</f>
        <v>0.02228012817103223</v>
      </c>
      <c r="AO100" s="238"/>
      <c r="AP100" s="238"/>
    </row>
    <row r="101">
      <c r="A101" s="105"/>
      <c r="B101" s="193"/>
      <c r="C101" s="290"/>
      <c r="D101" s="238"/>
      <c r="E101" s="238"/>
      <c r="F101" s="238"/>
      <c r="G101" s="238"/>
      <c r="H101" s="238"/>
      <c r="I101" s="238"/>
      <c r="J101" s="290"/>
      <c r="K101" s="311"/>
      <c r="AO101" s="238"/>
      <c r="AP101" s="238"/>
    </row>
    <row r="102" ht="15.75">
      <c r="A102" s="105"/>
      <c r="B102" s="220"/>
      <c r="C102" s="290"/>
      <c r="D102" s="238"/>
      <c r="K102" s="311"/>
      <c r="AO102" s="238"/>
      <c r="AP102" s="238"/>
    </row>
    <row r="103" ht="15.75">
      <c r="A103" s="105" t="s">
        <v>118</v>
      </c>
      <c r="B103" s="142" t="s">
        <v>63</v>
      </c>
      <c r="C103" s="290"/>
      <c r="D103" s="238"/>
      <c r="E103" s="259"/>
      <c r="F103" s="260"/>
      <c r="G103" s="260"/>
      <c r="H103" s="260"/>
      <c r="I103" s="299">
        <f>C104*G33</f>
        <v>2.0139769287000004</v>
      </c>
      <c r="J103" s="300"/>
      <c r="K103" s="301"/>
      <c r="AO103" s="238"/>
      <c r="AP103" s="238"/>
    </row>
    <row r="104">
      <c r="A104" s="105"/>
      <c r="B104" s="269" t="s">
        <v>61</v>
      </c>
      <c r="C104" s="303">
        <f>J66*C33</f>
        <v>8.0559077148000018</v>
      </c>
      <c r="D104" s="238"/>
      <c r="E104" s="272">
        <f>C104-C104/1.18</f>
        <v>1.2288672785288135</v>
      </c>
      <c r="F104" s="275">
        <v>0</v>
      </c>
      <c r="G104" s="275">
        <v>0</v>
      </c>
      <c r="H104" s="275">
        <f>I103*C20</f>
        <v>0.60419307861000016</v>
      </c>
      <c r="I104" s="275">
        <f>I103*C19</f>
        <v>0.26181700073100006</v>
      </c>
      <c r="J104" s="276">
        <f>I103-I104</f>
        <v>1.7521599279690003</v>
      </c>
      <c r="K104" s="277">
        <f>E104+I104</f>
        <v>1.4906842792598136</v>
      </c>
      <c r="AO104" s="238"/>
      <c r="AP104" s="238"/>
    </row>
    <row r="105">
      <c r="A105" s="105"/>
      <c r="B105" s="279"/>
      <c r="C105" s="280"/>
      <c r="D105" s="238"/>
      <c r="E105" s="272"/>
      <c r="F105" s="275"/>
      <c r="G105" s="275"/>
      <c r="H105" s="275"/>
      <c r="I105" s="230">
        <f>C106*G34</f>
        <v>0.26584495458840002</v>
      </c>
      <c r="J105" s="276"/>
      <c r="K105" s="277"/>
      <c r="AO105" s="238"/>
      <c r="AP105" s="238"/>
    </row>
    <row r="106">
      <c r="A106" s="105"/>
      <c r="B106" s="279" t="s">
        <v>63</v>
      </c>
      <c r="C106" s="280">
        <f>J66*C34</f>
        <v>1.4769164143800002</v>
      </c>
      <c r="D106" s="238"/>
      <c r="E106" s="272">
        <f>C106-C106/1.18</f>
        <v>0.22529233439694907</v>
      </c>
      <c r="F106" s="275">
        <v>0</v>
      </c>
      <c r="G106" s="275">
        <v>0</v>
      </c>
      <c r="H106" s="275">
        <f>I105*C20</f>
        <v>0.079753486376520008</v>
      </c>
      <c r="I106" s="275">
        <f>I105*C19</f>
        <v>0.034559844096492001</v>
      </c>
      <c r="J106" s="276">
        <f>I105-I106</f>
        <v>0.23128511049190803</v>
      </c>
      <c r="K106" s="277">
        <f>E106+I106</f>
        <v>0.25985217849344106</v>
      </c>
      <c r="AO106" s="238"/>
      <c r="AP106" s="238"/>
    </row>
    <row r="107">
      <c r="A107" s="105"/>
      <c r="B107" s="279"/>
      <c r="C107" s="280"/>
      <c r="D107" s="238"/>
      <c r="E107" s="272"/>
      <c r="F107" s="275"/>
      <c r="G107" s="275"/>
      <c r="H107" s="275"/>
      <c r="I107" s="230">
        <f>C108*G35</f>
        <v>0.7384582071900001</v>
      </c>
      <c r="J107" s="276"/>
      <c r="K107" s="277"/>
      <c r="AO107" s="238"/>
      <c r="AP107" s="238"/>
    </row>
    <row r="108" ht="26.25">
      <c r="A108" s="105"/>
      <c r="B108" s="285" t="s">
        <v>112</v>
      </c>
      <c r="C108" s="280">
        <f>J66*C35</f>
        <v>2.9538328287600004</v>
      </c>
      <c r="D108" s="238"/>
      <c r="E108" s="272">
        <f>C108-C108/1.18</f>
        <v>0.45058466879389814</v>
      </c>
      <c r="F108" s="275">
        <v>0</v>
      </c>
      <c r="G108" s="275">
        <v>0</v>
      </c>
      <c r="H108" s="275">
        <f>I107*C20</f>
        <v>0.22153746215700001</v>
      </c>
      <c r="I108" s="275">
        <f>I107*C19</f>
        <v>0.09599956693470002</v>
      </c>
      <c r="J108" s="276">
        <f>I107-I108</f>
        <v>0.64245864025530008</v>
      </c>
      <c r="K108" s="277">
        <f>E108+I108</f>
        <v>0.54658423572859816</v>
      </c>
      <c r="AO108" s="238"/>
      <c r="AP108" s="238"/>
    </row>
    <row r="109">
      <c r="A109" s="105"/>
      <c r="B109" s="285"/>
      <c r="C109" s="280"/>
      <c r="D109" s="238"/>
      <c r="E109" s="272"/>
      <c r="F109" s="275"/>
      <c r="G109" s="275"/>
      <c r="H109" s="275"/>
      <c r="I109" s="230">
        <f>C110*G36</f>
        <v>0.22556541601440006</v>
      </c>
      <c r="J109" s="276"/>
      <c r="K109" s="277"/>
      <c r="AO109" s="238"/>
      <c r="AP109" s="238"/>
    </row>
    <row r="110" ht="39.75">
      <c r="A110" s="105"/>
      <c r="B110" s="286" t="s">
        <v>113</v>
      </c>
      <c r="C110" s="304">
        <f>J66*C36</f>
        <v>0.9398559000600003</v>
      </c>
      <c r="D110" s="238"/>
      <c r="E110" s="256">
        <f>C110-C110/1.18</f>
        <v>0.14336784916169487</v>
      </c>
      <c r="F110" s="252">
        <v>0</v>
      </c>
      <c r="G110" s="252">
        <v>0</v>
      </c>
      <c r="H110" s="252">
        <f>I109*C20</f>
        <v>0.067669624804320011</v>
      </c>
      <c r="I110" s="252">
        <f>I109*C19</f>
        <v>0.029323504081872009</v>
      </c>
      <c r="J110" s="288">
        <f>I109-I110</f>
        <v>0.19624191193252805</v>
      </c>
      <c r="K110" s="289">
        <f>E110+I110</f>
        <v>0.17269135324356688</v>
      </c>
      <c r="AO110" s="238"/>
      <c r="AP110" s="238"/>
    </row>
    <row r="111">
      <c r="A111" s="105"/>
      <c r="B111" s="193"/>
      <c r="C111" s="290"/>
      <c r="D111" s="238"/>
      <c r="K111" s="311"/>
      <c r="AO111" s="238"/>
      <c r="AP111" s="238"/>
    </row>
    <row r="112" ht="15.75">
      <c r="A112" s="105"/>
      <c r="B112" s="220"/>
      <c r="C112" s="290"/>
      <c r="D112" s="238"/>
      <c r="K112" s="311"/>
      <c r="AO112" s="238"/>
      <c r="AP112" s="238"/>
    </row>
    <row r="113" ht="15.75">
      <c r="A113" s="105" t="s">
        <v>119</v>
      </c>
      <c r="B113" s="142" t="s">
        <v>112</v>
      </c>
      <c r="C113" s="238"/>
      <c r="D113" s="105"/>
      <c r="E113" s="322"/>
      <c r="F113" s="323"/>
      <c r="G113" s="323"/>
      <c r="H113" s="324"/>
      <c r="I113" s="325">
        <f>C114*G33</f>
        <v>5.5943803575000013</v>
      </c>
      <c r="J113" s="326"/>
      <c r="K113" s="301"/>
      <c r="AO113" s="105"/>
      <c r="AP113" s="238"/>
    </row>
    <row r="114">
      <c r="A114" s="105"/>
      <c r="B114" s="269" t="s">
        <v>61</v>
      </c>
      <c r="C114" s="327">
        <f>J68*C33</f>
        <v>22.377521430000005</v>
      </c>
      <c r="D114" s="105"/>
      <c r="E114" s="272">
        <f>C114-C114/1.18</f>
        <v>3.4135202181355915</v>
      </c>
      <c r="F114" s="275">
        <v>0</v>
      </c>
      <c r="G114" s="275">
        <v>0</v>
      </c>
      <c r="H114" s="328">
        <f>I113*C20</f>
        <v>1.6783141072500003</v>
      </c>
      <c r="I114" s="328">
        <f>I113*C19</f>
        <v>0.72726944647500025</v>
      </c>
      <c r="J114" s="329">
        <f>I113-I114</f>
        <v>4.8671109110250015</v>
      </c>
      <c r="K114" s="277">
        <f>E114+I114</f>
        <v>4.1407896646105922</v>
      </c>
      <c r="AO114" s="238"/>
      <c r="AP114" s="238"/>
    </row>
    <row r="115">
      <c r="A115" s="105"/>
      <c r="B115" s="279"/>
      <c r="C115" s="330"/>
      <c r="D115" s="105"/>
      <c r="E115" s="331"/>
      <c r="F115" s="233"/>
      <c r="G115" s="233"/>
      <c r="H115" s="328"/>
      <c r="I115" s="332">
        <f>C116*G34</f>
        <v>0.7384582071900001</v>
      </c>
      <c r="J115" s="329"/>
      <c r="K115" s="277"/>
      <c r="AO115" s="105"/>
      <c r="AP115" s="238"/>
    </row>
    <row r="116">
      <c r="A116" s="105"/>
      <c r="B116" s="279" t="s">
        <v>63</v>
      </c>
      <c r="C116" s="330">
        <f>J68*C34</f>
        <v>4.1025455955000005</v>
      </c>
      <c r="D116" s="105"/>
      <c r="E116" s="272">
        <f>C116-C116/1.18</f>
        <v>0.62581203999152546</v>
      </c>
      <c r="F116" s="275">
        <v>0</v>
      </c>
      <c r="G116" s="275">
        <v>0</v>
      </c>
      <c r="H116" s="328">
        <f>I115*C20</f>
        <v>0.22153746215700001</v>
      </c>
      <c r="I116" s="328">
        <f>I115*C19</f>
        <v>0.09599956693470002</v>
      </c>
      <c r="J116" s="329">
        <f>I115-I116</f>
        <v>0.64245864025530008</v>
      </c>
      <c r="K116" s="277">
        <f>E116+I116</f>
        <v>0.72181160692622548</v>
      </c>
      <c r="AO116" s="238"/>
      <c r="AP116" s="238"/>
    </row>
    <row r="117">
      <c r="A117" s="105"/>
      <c r="B117" s="279"/>
      <c r="C117" s="330"/>
      <c r="D117" s="105"/>
      <c r="E117" s="331"/>
      <c r="F117" s="233"/>
      <c r="G117" s="233"/>
      <c r="H117" s="328"/>
      <c r="I117" s="332">
        <f>C118*G35</f>
        <v>2.0512727977500003</v>
      </c>
      <c r="J117" s="329"/>
      <c r="K117" s="277"/>
      <c r="AO117" s="105"/>
      <c r="AP117" s="238"/>
    </row>
    <row r="118" ht="26.25">
      <c r="A118" s="105"/>
      <c r="B118" s="285" t="s">
        <v>112</v>
      </c>
      <c r="C118" s="330">
        <f>J68*C35</f>
        <v>8.2050911910000011</v>
      </c>
      <c r="D118" s="105"/>
      <c r="E118" s="272">
        <f>C118-C118/1.18</f>
        <v>1.2516240799830509</v>
      </c>
      <c r="F118" s="275">
        <v>0</v>
      </c>
      <c r="G118" s="275">
        <v>0</v>
      </c>
      <c r="H118" s="328">
        <f>I117*C20</f>
        <v>0.61538183932500001</v>
      </c>
      <c r="I118" s="328">
        <f>I117*C19</f>
        <v>0.26666546370750005</v>
      </c>
      <c r="J118" s="329">
        <f>I117-I118</f>
        <v>1.7846073340425002</v>
      </c>
      <c r="K118" s="277">
        <f>E118+I118</f>
        <v>1.518289543690551</v>
      </c>
      <c r="AO118" s="238"/>
      <c r="AP118" s="238"/>
    </row>
    <row r="119">
      <c r="A119" s="105"/>
      <c r="B119" s="285"/>
      <c r="C119" s="330"/>
      <c r="D119" s="105"/>
      <c r="E119" s="331"/>
      <c r="F119" s="233"/>
      <c r="G119" s="233"/>
      <c r="H119" s="328"/>
      <c r="I119" s="332">
        <f>C120*G36</f>
        <v>0.62657060004000009</v>
      </c>
      <c r="J119" s="329"/>
      <c r="K119" s="277"/>
      <c r="AO119" s="105"/>
      <c r="AP119" s="238"/>
    </row>
    <row r="120" ht="39.75">
      <c r="A120" s="105"/>
      <c r="B120" s="286" t="s">
        <v>113</v>
      </c>
      <c r="C120" s="249">
        <f>J68*C36</f>
        <v>2.6107108335000007</v>
      </c>
      <c r="D120" s="105"/>
      <c r="E120" s="256">
        <f>C120-C120/1.18</f>
        <v>0.39824402544915261</v>
      </c>
      <c r="F120" s="252">
        <v>0</v>
      </c>
      <c r="G120" s="252">
        <v>0</v>
      </c>
      <c r="H120" s="333">
        <f>I119*C20</f>
        <v>0.18797118001200003</v>
      </c>
      <c r="I120" s="333">
        <f>I119*C19</f>
        <v>0.081454178005200009</v>
      </c>
      <c r="J120" s="334">
        <f>I119-I120</f>
        <v>0.54511642203480004</v>
      </c>
      <c r="K120" s="289">
        <f>E120+I120</f>
        <v>0.4796982034543526</v>
      </c>
      <c r="AO120" s="238"/>
      <c r="AP120" s="238"/>
    </row>
    <row r="121">
      <c r="A121" s="105"/>
      <c r="B121" s="193"/>
      <c r="C121" s="238"/>
      <c r="D121" s="105"/>
      <c r="E121" s="105"/>
      <c r="F121" s="105"/>
      <c r="G121" s="105"/>
      <c r="H121" s="335"/>
      <c r="I121" s="335"/>
      <c r="J121" s="335"/>
      <c r="K121" s="311"/>
      <c r="AO121" s="238"/>
      <c r="AP121" s="238"/>
    </row>
    <row r="122" ht="15.75">
      <c r="A122" s="105"/>
      <c r="B122" s="220"/>
      <c r="C122" s="238"/>
      <c r="D122" s="105"/>
      <c r="E122" s="105"/>
      <c r="F122" s="105"/>
      <c r="G122" s="105"/>
      <c r="H122" s="335"/>
      <c r="I122" s="335"/>
      <c r="J122" s="335"/>
      <c r="K122" s="311"/>
      <c r="AO122" s="238"/>
      <c r="AP122" s="238"/>
    </row>
    <row r="123" ht="15.75">
      <c r="A123" s="105" t="s">
        <v>120</v>
      </c>
      <c r="B123" s="142" t="s">
        <v>113</v>
      </c>
      <c r="C123" s="238"/>
      <c r="D123" s="105"/>
      <c r="E123" s="322"/>
      <c r="F123" s="323"/>
      <c r="G123" s="323"/>
      <c r="H123" s="324"/>
      <c r="I123" s="325">
        <f>C124*G33</f>
        <v>1.7088289092000004</v>
      </c>
      <c r="J123" s="326"/>
      <c r="K123" s="301"/>
      <c r="AO123" s="105"/>
      <c r="AP123" s="238"/>
    </row>
    <row r="124">
      <c r="A124" s="336"/>
      <c r="B124" s="269" t="s">
        <v>61</v>
      </c>
      <c r="C124" s="327">
        <f>J70*C33</f>
        <v>6.8353156368000016</v>
      </c>
      <c r="D124" s="105"/>
      <c r="E124" s="272">
        <f>C124-C124/1.18</f>
        <v>1.0426752666305088</v>
      </c>
      <c r="F124" s="275">
        <v>0</v>
      </c>
      <c r="G124" s="275">
        <v>0</v>
      </c>
      <c r="H124" s="328">
        <f>I123*C20</f>
        <v>0.51264867276000015</v>
      </c>
      <c r="I124" s="328">
        <f>I123*C19</f>
        <v>0.22214775819600005</v>
      </c>
      <c r="J124" s="329">
        <f>I123-I124</f>
        <v>1.4866811510040003</v>
      </c>
      <c r="K124" s="277">
        <f>E124+I124</f>
        <v>1.2648230248265089</v>
      </c>
      <c r="AO124" s="238"/>
      <c r="AP124" s="238"/>
    </row>
    <row r="125">
      <c r="A125" s="105"/>
      <c r="B125" s="279"/>
      <c r="C125" s="330"/>
      <c r="D125" s="105"/>
      <c r="E125" s="331"/>
      <c r="F125" s="233"/>
      <c r="G125" s="233"/>
      <c r="H125" s="328"/>
      <c r="I125" s="332">
        <f>C126*G34</f>
        <v>0.22556541601440006</v>
      </c>
      <c r="J125" s="329"/>
      <c r="K125" s="277"/>
      <c r="AO125" s="105"/>
      <c r="AP125" s="238"/>
    </row>
    <row r="126">
      <c r="A126" s="105"/>
      <c r="B126" s="279" t="s">
        <v>63</v>
      </c>
      <c r="C126" s="330">
        <f>J70*C34</f>
        <v>1.2531412000800004</v>
      </c>
      <c r="D126" s="105"/>
      <c r="E126" s="272">
        <f>C126-C126/1.18</f>
        <v>0.19115713221559316</v>
      </c>
      <c r="F126" s="275">
        <v>0</v>
      </c>
      <c r="G126" s="275">
        <v>0</v>
      </c>
      <c r="H126" s="328">
        <f>I125*C20</f>
        <v>0.067669624804320011</v>
      </c>
      <c r="I126" s="328">
        <f>I125*C19</f>
        <v>0.029323504081872009</v>
      </c>
      <c r="J126" s="329">
        <f>I125-I126</f>
        <v>0.19624191193252805</v>
      </c>
      <c r="K126" s="277">
        <f>E126+I126</f>
        <v>0.22048063629746517</v>
      </c>
      <c r="AO126" s="238"/>
      <c r="AP126" s="238"/>
    </row>
    <row r="127">
      <c r="A127" s="105"/>
      <c r="B127" s="279"/>
      <c r="C127" s="330"/>
      <c r="D127" s="105"/>
      <c r="E127" s="331"/>
      <c r="F127" s="233"/>
      <c r="G127" s="233"/>
      <c r="H127" s="328"/>
      <c r="I127" s="332">
        <f>C128*G35</f>
        <v>0.6265706000400002</v>
      </c>
      <c r="J127" s="329"/>
      <c r="K127" s="277"/>
      <c r="AO127" s="105"/>
      <c r="AP127" s="238"/>
    </row>
    <row r="128" ht="26.25">
      <c r="A128" s="105"/>
      <c r="B128" s="285" t="s">
        <v>112</v>
      </c>
      <c r="C128" s="330">
        <f>J70*C35</f>
        <v>2.5062824001600008</v>
      </c>
      <c r="D128" s="105"/>
      <c r="E128" s="272">
        <f>C128-C128/1.18</f>
        <v>0.38231426443118632</v>
      </c>
      <c r="F128" s="275">
        <v>0</v>
      </c>
      <c r="G128" s="275">
        <v>0</v>
      </c>
      <c r="H128" s="328">
        <f>I127*C20</f>
        <v>0.18797118001200006</v>
      </c>
      <c r="I128" s="328">
        <f>I127*C19</f>
        <v>0.081454178005200023</v>
      </c>
      <c r="J128" s="329">
        <f>I127-I128</f>
        <v>0.54511642203480015</v>
      </c>
      <c r="K128" s="277">
        <f>E128+I128</f>
        <v>0.46376844243638637</v>
      </c>
      <c r="AO128" s="238"/>
      <c r="AP128" s="238"/>
    </row>
    <row r="129">
      <c r="A129" s="105"/>
      <c r="B129" s="285"/>
      <c r="C129" s="330"/>
      <c r="D129" s="105"/>
      <c r="E129" s="331"/>
      <c r="F129" s="233"/>
      <c r="G129" s="233"/>
      <c r="H129" s="328"/>
      <c r="I129" s="332">
        <f>C130*G36</f>
        <v>0.19138883783040006</v>
      </c>
      <c r="J129" s="329"/>
      <c r="K129" s="277"/>
      <c r="AO129" s="105"/>
      <c r="AP129" s="238"/>
    </row>
    <row r="130" ht="39.75">
      <c r="A130" s="105"/>
      <c r="B130" s="286" t="s">
        <v>113</v>
      </c>
      <c r="C130" s="249">
        <f>J70*C36</f>
        <v>0.79745349096000029</v>
      </c>
      <c r="D130" s="105"/>
      <c r="E130" s="256">
        <f>C130-C130/1.18</f>
        <v>0.12164544777355935</v>
      </c>
      <c r="F130" s="252">
        <v>0</v>
      </c>
      <c r="G130" s="252">
        <v>0</v>
      </c>
      <c r="H130" s="333">
        <f>I129*C20</f>
        <v>0.057416651349120017</v>
      </c>
      <c r="I130" s="333">
        <f>I129*C19</f>
        <v>0.024880548917952008</v>
      </c>
      <c r="J130" s="334">
        <f>I129-I130</f>
        <v>0.16650828891244807</v>
      </c>
      <c r="K130" s="289">
        <f>E130+I130</f>
        <v>0.14652599669151134</v>
      </c>
      <c r="AO130" s="238"/>
      <c r="AP130" s="238"/>
    </row>
    <row r="131">
      <c r="A131" s="105"/>
      <c r="B131" s="142" t="s">
        <v>121</v>
      </c>
      <c r="C131" s="238"/>
      <c r="D131" s="105"/>
      <c r="E131" s="175"/>
      <c r="F131" s="175"/>
      <c r="G131" s="238"/>
      <c r="H131" s="335"/>
      <c r="I131" s="235"/>
      <c r="J131" s="335"/>
      <c r="K131" s="268">
        <f>SUM(K64:K130)</f>
        <v>176.27408132920672</v>
      </c>
      <c r="AO131" s="238"/>
      <c r="AP131" s="238"/>
    </row>
    <row r="132" ht="16.5">
      <c r="A132" s="105"/>
      <c r="B132" s="825" t="s">
        <v>122</v>
      </c>
      <c r="C132" s="825"/>
      <c r="D132" s="825"/>
      <c r="E132" s="825"/>
      <c r="F132" s="825"/>
      <c r="G132" s="825"/>
      <c r="H132" s="335"/>
      <c r="I132" s="335"/>
      <c r="J132" s="335"/>
      <c r="K132" s="268"/>
      <c r="AO132" s="238"/>
      <c r="AP132" s="238"/>
    </row>
    <row r="133">
      <c r="A133" s="105"/>
      <c r="B133" s="826" t="s">
        <v>123</v>
      </c>
      <c r="C133" s="827"/>
      <c r="D133" s="827"/>
      <c r="E133" s="827"/>
      <c r="F133" s="827"/>
      <c r="G133" s="827"/>
      <c r="H133" s="827"/>
      <c r="I133" s="827"/>
      <c r="J133" s="827"/>
      <c r="K133" s="828">
        <f>K59</f>
        <v>326.10760000000005</v>
      </c>
      <c r="L133" s="142"/>
      <c r="AO133" s="105"/>
      <c r="AP133" s="238"/>
    </row>
    <row r="134" ht="15.75">
      <c r="A134" s="105"/>
      <c r="B134" s="829" t="s">
        <v>124</v>
      </c>
      <c r="C134" s="830"/>
      <c r="D134" s="830"/>
      <c r="E134" s="830"/>
      <c r="F134" s="830"/>
      <c r="G134" s="830"/>
      <c r="H134" s="830"/>
      <c r="I134" s="830"/>
      <c r="J134" s="830"/>
      <c r="K134" s="831">
        <f>AP59</f>
        <v>672.24940687274557</v>
      </c>
      <c r="L134" s="142"/>
      <c r="AO134" s="105"/>
      <c r="AP134" s="238"/>
    </row>
    <row r="135" ht="15.75">
      <c r="A135" s="105"/>
      <c r="B135" s="832" t="s">
        <v>153</v>
      </c>
      <c r="C135" s="833"/>
      <c r="D135" s="834"/>
      <c r="E135" s="835"/>
      <c r="F135" s="835"/>
      <c r="G135" s="135"/>
      <c r="H135" s="835"/>
      <c r="I135" s="835"/>
      <c r="J135" s="135"/>
      <c r="K135" s="835">
        <f>SUM(K133:K134)</f>
        <v>998.35700687274561</v>
      </c>
      <c r="L135" s="142"/>
      <c r="AO135" s="105"/>
      <c r="AP135" s="238"/>
    </row>
    <row r="136" ht="16.5">
      <c r="A136" s="105"/>
      <c r="B136" s="832" t="s">
        <v>126</v>
      </c>
      <c r="C136" s="833"/>
      <c r="D136" s="834"/>
      <c r="E136" s="835"/>
      <c r="F136" s="835"/>
      <c r="G136" s="135"/>
      <c r="H136" s="835"/>
      <c r="I136" s="835"/>
      <c r="J136" s="135"/>
      <c r="K136" s="835"/>
      <c r="L136" s="142"/>
      <c r="AO136" s="105"/>
      <c r="AP136" s="238"/>
    </row>
    <row r="137" ht="15.75">
      <c r="A137" s="105"/>
      <c r="B137" s="836" t="s">
        <v>170</v>
      </c>
      <c r="C137" s="837"/>
      <c r="D137" s="837"/>
      <c r="E137" s="837"/>
      <c r="F137" s="837"/>
      <c r="G137" s="837"/>
      <c r="H137" s="837"/>
      <c r="I137" s="837"/>
      <c r="J137" s="838"/>
      <c r="K137" s="839">
        <f>K131+BD81</f>
        <v>284.81551066247107</v>
      </c>
      <c r="L137" s="142"/>
      <c r="AO137" s="105"/>
      <c r="AP137" s="238"/>
    </row>
    <row r="138" ht="15.75">
      <c r="A138" s="105"/>
      <c r="B138" s="840"/>
      <c r="C138" s="238"/>
      <c r="D138" s="105"/>
      <c r="E138" s="138"/>
      <c r="F138" s="138"/>
      <c r="G138" s="45"/>
      <c r="H138" s="138"/>
      <c r="I138" s="138"/>
      <c r="J138" s="45"/>
      <c r="K138" s="140"/>
      <c r="L138" s="142"/>
      <c r="AO138" s="105"/>
      <c r="AP138" s="238"/>
    </row>
    <row r="139" ht="15.75">
      <c r="A139" s="105"/>
      <c r="B139" s="836" t="s">
        <v>171</v>
      </c>
      <c r="C139" s="837"/>
      <c r="D139" s="837"/>
      <c r="E139" s="837"/>
      <c r="F139" s="837"/>
      <c r="G139" s="837"/>
      <c r="H139" s="837"/>
      <c r="I139" s="837"/>
      <c r="J139" s="841"/>
      <c r="K139" s="842">
        <f>K135+K137</f>
        <v>1283.1725175352167</v>
      </c>
      <c r="L139" s="142"/>
      <c r="AO139" s="105"/>
      <c r="AP139" s="238"/>
    </row>
    <row r="140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843"/>
      <c r="P140" s="142"/>
      <c r="Q140" s="142"/>
      <c r="R140" s="105"/>
      <c r="S140" s="339"/>
      <c r="T140" s="339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238"/>
    </row>
    <row r="141">
      <c r="P141" s="38"/>
      <c r="Q141" s="38"/>
      <c r="AP141" s="238"/>
    </row>
    <row r="142">
      <c r="K142" s="133"/>
      <c r="P142" s="38"/>
      <c r="Q142" s="38"/>
      <c r="AP142" s="238"/>
    </row>
    <row r="143">
      <c r="P143" s="38"/>
      <c r="Q143" s="38"/>
      <c r="AP143" s="238"/>
    </row>
    <row r="144">
      <c r="P144" s="38"/>
      <c r="Q144" s="38"/>
      <c r="AP144" s="238"/>
    </row>
    <row r="145">
      <c r="P145" s="38"/>
      <c r="Q145" s="38"/>
      <c r="AP145" s="238"/>
    </row>
    <row r="146">
      <c r="P146" s="38"/>
      <c r="Q146" s="38"/>
      <c r="AP146" s="238"/>
    </row>
    <row r="147">
      <c r="P147" s="38"/>
      <c r="Q147" s="38"/>
      <c r="AP147" s="238"/>
    </row>
    <row r="148">
      <c r="P148" s="38"/>
      <c r="Q148" s="38"/>
      <c r="AP148" s="238"/>
    </row>
    <row r="149">
      <c r="P149" s="38"/>
      <c r="Q149" s="38"/>
    </row>
  </sheetData>
  <mergeCells count="61">
    <mergeCell ref="B133:J133"/>
    <mergeCell ref="B134:J134"/>
    <mergeCell ref="B137:J137"/>
    <mergeCell ref="B139:J139"/>
    <mergeCell ref="E45:G45"/>
    <mergeCell ref="E46:G46"/>
    <mergeCell ref="E47:G47"/>
    <mergeCell ref="E48:G48"/>
    <mergeCell ref="E49:G49"/>
    <mergeCell ref="B132:G132"/>
    <mergeCell ref="G59:H59"/>
    <mergeCell ref="E41:G41"/>
    <mergeCell ref="E42:G42"/>
    <mergeCell ref="E43:G43"/>
    <mergeCell ref="E44:G44"/>
    <mergeCell ref="B13:B17"/>
    <mergeCell ref="C13:C17"/>
    <mergeCell ref="D13:K13"/>
    <mergeCell ref="D33:D36"/>
    <mergeCell ref="D16:D17"/>
    <mergeCell ref="E16:E17"/>
    <mergeCell ref="H16:H17"/>
    <mergeCell ref="I16:J17"/>
    <mergeCell ref="L13:O13"/>
    <mergeCell ref="D14:E14"/>
    <mergeCell ref="H14:J14"/>
    <mergeCell ref="D15:E15"/>
    <mergeCell ref="F15:F17"/>
    <mergeCell ref="G15:G17"/>
    <mergeCell ref="H15:J15"/>
    <mergeCell ref="L15:L17"/>
    <mergeCell ref="M15:M17"/>
    <mergeCell ref="N15:N17"/>
    <mergeCell ref="O15:O17"/>
    <mergeCell ref="K15:K17"/>
    <mergeCell ref="B2:J2"/>
    <mergeCell ref="B11:B12"/>
    <mergeCell ref="C11:C12"/>
    <mergeCell ref="D11:K12"/>
    <mergeCell ref="L11:O12"/>
    <mergeCell ref="U55:Y55"/>
    <mergeCell ref="AC55:AG55"/>
    <mergeCell ref="AJ55:AN55"/>
    <mergeCell ref="AP53:AP54"/>
    <mergeCell ref="E54:E56"/>
    <mergeCell ref="F54:F56"/>
    <mergeCell ref="G54:H56"/>
    <mergeCell ref="I54:J54"/>
    <mergeCell ref="K54:K56"/>
    <mergeCell ref="P54:AN54"/>
    <mergeCell ref="I55:J55"/>
    <mergeCell ref="N55:R55"/>
    <mergeCell ref="O56:P56"/>
    <mergeCell ref="V56:W56"/>
    <mergeCell ref="AD56:AE56"/>
    <mergeCell ref="AK56:AL56"/>
    <mergeCell ref="O59:P59"/>
    <mergeCell ref="V59:W59"/>
    <mergeCell ref="AD59:AE59"/>
    <mergeCell ref="AK59:AL59"/>
    <mergeCell ref="BD63:BE6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" zoomScale="100" workbookViewId="0">
      <selection activeCell="K25" activeCellId="0" sqref="K25"/>
    </sheetView>
  </sheetViews>
  <sheetFormatPr defaultRowHeight="15"/>
  <cols>
    <col customWidth="1" min="1" max="1" width="5.7109375"/>
    <col customWidth="1" min="2" max="2" width="19.5703125"/>
    <col customWidth="1" min="3" max="3" width="14.5703125"/>
    <col customWidth="1" min="4" max="4" width="20"/>
    <col customWidth="1" min="5" max="5" width="20.5703125"/>
    <col customWidth="1" min="6" max="6" width="17.5703125"/>
    <col customWidth="1" min="7" max="7" width="21.140625"/>
    <col customWidth="1" min="8" max="8" width="10.42578125"/>
    <col customWidth="1" min="9" max="9" width="12.28515625"/>
    <col customWidth="1" min="10" max="10" width="11"/>
    <col customWidth="1" min="11" max="11" width="14.85546875"/>
    <col customWidth="1" min="12" max="12" style="37" width="15"/>
    <col customWidth="1" min="13" max="13" style="38" width="12.42578125"/>
    <col customWidth="1" min="14" max="14" style="38" width="12.28515625"/>
    <col customWidth="1" min="15" max="15" style="38" width="15.85546875"/>
    <col customWidth="1" min="16" max="16" style="37" width="12.42578125"/>
    <col customWidth="1" min="17" max="17" style="37" width="5.7109375"/>
    <col customWidth="1" min="18" max="18" width="11.7109375"/>
    <col customWidth="1" min="19" max="19" style="37" width="6.85546875"/>
    <col customWidth="1" min="20" max="20" style="37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10.42578125"/>
    <col customWidth="1" min="40" max="40" width="11.7109375"/>
    <col customWidth="1" min="41" max="41" width="7.85546875"/>
    <col customWidth="1" min="42" max="42" width="13.140625"/>
    <col customWidth="1" min="48" max="48" width="5.42578125"/>
    <col customWidth="1" min="56" max="56" width="11.28515625"/>
    <col customWidth="1" min="57" max="57" width="11.42578125"/>
  </cols>
  <sheetData>
    <row r="2" ht="18.75">
      <c r="B2" s="728" t="s">
        <v>172</v>
      </c>
      <c r="C2" s="728"/>
      <c r="D2" s="728"/>
      <c r="E2" s="728"/>
      <c r="F2" s="728"/>
      <c r="G2" s="728"/>
      <c r="H2" s="728"/>
      <c r="I2" s="728"/>
      <c r="J2" s="728"/>
    </row>
    <row r="4" ht="15.75">
      <c r="B4" s="41" t="s">
        <v>20</v>
      </c>
    </row>
    <row r="5" ht="17.25">
      <c r="B5" s="729" t="s">
        <v>21</v>
      </c>
      <c r="C5" s="730"/>
      <c r="D5" s="730"/>
      <c r="E5" s="730"/>
      <c r="F5" s="730"/>
      <c r="G5" s="730"/>
      <c r="H5" s="730"/>
      <c r="I5" s="730"/>
      <c r="J5" s="731"/>
      <c r="K5" s="45"/>
      <c r="L5" s="46"/>
      <c r="M5" s="732"/>
      <c r="N5" s="732"/>
      <c r="O5" s="732"/>
      <c r="P5" s="732"/>
      <c r="Q5" s="732"/>
      <c r="R5" s="732"/>
      <c r="S5" s="733"/>
      <c r="T5" s="733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ht="17.25">
      <c r="B6" s="729" t="s">
        <v>155</v>
      </c>
      <c r="C6" s="730"/>
      <c r="D6" s="730"/>
      <c r="E6" s="730"/>
      <c r="F6" s="730"/>
      <c r="G6" s="730"/>
      <c r="H6" s="730"/>
      <c r="I6" s="730"/>
      <c r="J6" s="731"/>
      <c r="K6" s="45"/>
      <c r="L6" s="46"/>
      <c r="M6" s="732"/>
      <c r="N6" s="732"/>
      <c r="O6" s="732"/>
      <c r="P6" s="732"/>
      <c r="Q6" s="732"/>
      <c r="R6" s="732"/>
      <c r="S6" s="733"/>
      <c r="T6" s="733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ht="17.25">
      <c r="B7" s="729" t="s">
        <v>23</v>
      </c>
      <c r="C7" s="730"/>
      <c r="D7" s="730"/>
      <c r="E7" s="730"/>
      <c r="F7" s="730"/>
      <c r="G7" s="730"/>
      <c r="H7" s="730"/>
      <c r="I7" s="730"/>
      <c r="J7" s="731"/>
      <c r="K7" s="45"/>
      <c r="L7" s="46"/>
      <c r="M7" s="732"/>
      <c r="N7" s="732"/>
      <c r="O7" s="732"/>
      <c r="P7" s="732"/>
      <c r="Q7" s="732"/>
      <c r="R7" s="732"/>
      <c r="S7" s="733"/>
      <c r="T7" s="733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ht="17.25">
      <c r="B8" s="729" t="s">
        <v>24</v>
      </c>
      <c r="C8" s="730"/>
      <c r="D8" s="730"/>
      <c r="E8" s="730"/>
      <c r="F8" s="730"/>
      <c r="G8" s="730"/>
      <c r="H8" s="730"/>
      <c r="I8" s="730"/>
      <c r="J8" s="731"/>
      <c r="K8" s="45"/>
      <c r="L8" s="46"/>
      <c r="M8" s="732"/>
      <c r="N8" s="732"/>
      <c r="O8" s="732"/>
      <c r="P8" s="732"/>
      <c r="Q8" s="732"/>
      <c r="R8" s="732"/>
      <c r="S8" s="733"/>
      <c r="T8" s="733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ht="17.25">
      <c r="B9" s="734" t="s">
        <v>156</v>
      </c>
      <c r="C9" s="735"/>
      <c r="D9" s="735"/>
      <c r="E9" s="735"/>
      <c r="F9" s="735"/>
      <c r="G9" s="735"/>
      <c r="H9" s="735"/>
      <c r="I9" s="735"/>
      <c r="J9" s="736"/>
      <c r="K9" s="45"/>
      <c r="L9" s="46"/>
      <c r="M9" s="732"/>
      <c r="N9" s="737"/>
      <c r="O9" s="737"/>
      <c r="P9" s="732"/>
      <c r="Q9" s="732"/>
      <c r="R9" s="732"/>
      <c r="S9" s="733"/>
      <c r="T9" s="733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ht="18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  <c r="M10" s="732"/>
      <c r="N10" s="737"/>
      <c r="O10" s="737"/>
      <c r="P10" s="732"/>
      <c r="Q10" s="732"/>
      <c r="R10" s="732"/>
      <c r="S10" s="733"/>
      <c r="T10" s="733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 ht="17.25">
      <c r="B11" s="51" t="s">
        <v>27</v>
      </c>
      <c r="C11" s="51" t="s">
        <v>28</v>
      </c>
      <c r="D11" s="52" t="s">
        <v>29</v>
      </c>
      <c r="E11" s="53"/>
      <c r="F11" s="53"/>
      <c r="G11" s="53"/>
      <c r="H11" s="53"/>
      <c r="I11" s="53"/>
      <c r="J11" s="53"/>
      <c r="K11" s="54"/>
      <c r="L11" s="52" t="s">
        <v>30</v>
      </c>
      <c r="M11" s="53"/>
      <c r="N11" s="53"/>
      <c r="O11" s="54"/>
      <c r="P11" s="732"/>
      <c r="Q11" s="732"/>
      <c r="R11" s="732"/>
      <c r="S11" s="733"/>
      <c r="T11" s="733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ht="18">
      <c r="B12" s="55"/>
      <c r="C12" s="55"/>
      <c r="D12" s="56"/>
      <c r="E12" s="57"/>
      <c r="F12" s="57"/>
      <c r="G12" s="57"/>
      <c r="H12" s="57"/>
      <c r="I12" s="57"/>
      <c r="J12" s="57"/>
      <c r="K12" s="58"/>
      <c r="L12" s="56"/>
      <c r="M12" s="57"/>
      <c r="N12" s="57"/>
      <c r="O12" s="58"/>
      <c r="P12" s="732"/>
      <c r="Q12" s="732"/>
      <c r="R12" s="732"/>
      <c r="S12" s="733"/>
      <c r="T12" s="733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ht="18">
      <c r="B13" s="51" t="s">
        <v>31</v>
      </c>
      <c r="C13" s="59">
        <v>1</v>
      </c>
      <c r="D13" s="60" t="s">
        <v>173</v>
      </c>
      <c r="E13" s="61"/>
      <c r="F13" s="61"/>
      <c r="G13" s="61"/>
      <c r="H13" s="61"/>
      <c r="I13" s="61"/>
      <c r="J13" s="61"/>
      <c r="K13" s="62"/>
      <c r="L13" s="60" t="s">
        <v>134</v>
      </c>
      <c r="M13" s="61"/>
      <c r="N13" s="61"/>
      <c r="O13" s="62"/>
      <c r="P13" s="732"/>
      <c r="Q13" s="732"/>
      <c r="R13" s="732"/>
      <c r="S13" s="733"/>
      <c r="T13" s="733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ht="30.75">
      <c r="B14" s="63"/>
      <c r="C14" s="64"/>
      <c r="D14" s="60" t="s">
        <v>34</v>
      </c>
      <c r="E14" s="62"/>
      <c r="F14" s="58" t="s">
        <v>35</v>
      </c>
      <c r="G14" s="58" t="s">
        <v>135</v>
      </c>
      <c r="H14" s="60" t="s">
        <v>37</v>
      </c>
      <c r="I14" s="61"/>
      <c r="J14" s="62"/>
      <c r="K14" s="58" t="s">
        <v>38</v>
      </c>
      <c r="L14" s="51" t="s">
        <v>137</v>
      </c>
      <c r="M14" s="51" t="s">
        <v>40</v>
      </c>
      <c r="N14" s="51" t="s">
        <v>39</v>
      </c>
      <c r="O14" s="51" t="s">
        <v>41</v>
      </c>
      <c r="P14" s="732"/>
      <c r="Q14" s="732"/>
      <c r="R14" s="732"/>
      <c r="S14" s="733"/>
      <c r="T14" s="733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ht="18">
      <c r="B15" s="63"/>
      <c r="C15" s="64"/>
      <c r="D15" s="60" t="s">
        <v>138</v>
      </c>
      <c r="E15" s="62"/>
      <c r="F15" s="65">
        <v>0.13619999999999999</v>
      </c>
      <c r="G15" s="65">
        <v>0.063</v>
      </c>
      <c r="H15" s="60" t="s">
        <v>174</v>
      </c>
      <c r="I15" s="61"/>
      <c r="J15" s="62"/>
      <c r="K15" s="65">
        <v>0.28139999999999998</v>
      </c>
      <c r="L15" s="738">
        <v>0.40000000000000002</v>
      </c>
      <c r="M15" s="738">
        <v>0.25</v>
      </c>
      <c r="N15" s="738">
        <v>0.17000000000000001</v>
      </c>
      <c r="O15" s="738">
        <v>0.17999999999999999</v>
      </c>
      <c r="P15" s="732"/>
      <c r="Q15" s="732"/>
      <c r="R15" s="732"/>
      <c r="S15" s="733"/>
      <c r="T15" s="733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ht="30.75" customHeight="1">
      <c r="B16" s="63"/>
      <c r="C16" s="64"/>
      <c r="D16" s="51" t="s">
        <v>44</v>
      </c>
      <c r="E16" s="51" t="s">
        <v>45</v>
      </c>
      <c r="F16" s="68"/>
      <c r="G16" s="63"/>
      <c r="H16" s="69" t="s">
        <v>46</v>
      </c>
      <c r="I16" s="70" t="s">
        <v>47</v>
      </c>
      <c r="J16" s="71"/>
      <c r="K16" s="68"/>
      <c r="L16" s="739"/>
      <c r="M16" s="739"/>
      <c r="N16" s="739"/>
      <c r="O16" s="739"/>
      <c r="P16" s="732"/>
      <c r="Q16" s="732"/>
      <c r="R16" s="732"/>
      <c r="S16" s="733"/>
      <c r="T16" s="733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7" ht="18">
      <c r="B17" s="55"/>
      <c r="C17" s="74"/>
      <c r="D17" s="55"/>
      <c r="E17" s="55"/>
      <c r="F17" s="75"/>
      <c r="G17" s="55"/>
      <c r="H17" s="76"/>
      <c r="I17" s="77"/>
      <c r="J17" s="78"/>
      <c r="K17" s="75"/>
      <c r="L17" s="740"/>
      <c r="M17" s="740"/>
      <c r="N17" s="740"/>
      <c r="O17" s="740"/>
      <c r="P17" s="732"/>
      <c r="Q17" s="732"/>
      <c r="R17" s="732"/>
      <c r="S17" s="733"/>
      <c r="T17" s="733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ht="18">
      <c r="B18" s="45" t="s">
        <v>48</v>
      </c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732"/>
      <c r="N18" s="732"/>
      <c r="O18" s="732"/>
      <c r="P18" s="732"/>
      <c r="Q18" s="732"/>
      <c r="R18" s="732"/>
      <c r="S18" s="733"/>
      <c r="T18" s="733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>
      <c r="B19" s="844" t="s">
        <v>49</v>
      </c>
      <c r="C19" s="845">
        <v>0.13</v>
      </c>
      <c r="D19" s="364" t="s">
        <v>50</v>
      </c>
      <c r="E19" s="846"/>
      <c r="G19" s="45"/>
      <c r="H19" s="45"/>
      <c r="I19" s="45"/>
      <c r="J19" s="45"/>
      <c r="K19" s="45"/>
      <c r="L19" s="46"/>
      <c r="M19" s="45"/>
      <c r="N19" s="45"/>
      <c r="O19" s="45"/>
      <c r="P19" s="45"/>
      <c r="Q19" s="45"/>
      <c r="R19" s="45"/>
      <c r="S19" s="46"/>
      <c r="T19" s="46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 ht="30">
      <c r="B20" s="84" t="s">
        <v>51</v>
      </c>
      <c r="C20" s="85">
        <v>0.29999999999999999</v>
      </c>
      <c r="D20" s="86" t="s">
        <v>50</v>
      </c>
      <c r="E20" s="847" t="s">
        <v>52</v>
      </c>
      <c r="G20" s="45"/>
      <c r="H20" s="45"/>
      <c r="I20" s="45"/>
      <c r="J20" s="45"/>
      <c r="K20" s="45"/>
      <c r="L20" s="46"/>
      <c r="M20" s="45"/>
      <c r="N20" s="45"/>
      <c r="O20" s="45"/>
      <c r="P20" s="45"/>
      <c r="Q20" s="45"/>
      <c r="R20" s="45"/>
      <c r="S20" s="46"/>
      <c r="T20" s="46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>
      <c r="B21" s="84" t="s">
        <v>53</v>
      </c>
      <c r="C21" s="85">
        <v>0.20000000000000001</v>
      </c>
      <c r="D21" s="86"/>
      <c r="E21" s="848"/>
      <c r="G21" s="45"/>
      <c r="H21" s="45"/>
      <c r="I21" s="45"/>
      <c r="J21" s="45"/>
      <c r="K21" s="45"/>
      <c r="L21" s="46"/>
      <c r="M21" s="45"/>
      <c r="N21" s="45"/>
      <c r="O21" s="45"/>
      <c r="P21" s="45"/>
      <c r="Q21" s="45"/>
      <c r="R21" s="45"/>
      <c r="S21" s="46"/>
      <c r="T21" s="46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 ht="15.75">
      <c r="B22" s="89" t="s">
        <v>54</v>
      </c>
      <c r="C22" s="90">
        <v>0.20000000000000001</v>
      </c>
      <c r="D22" s="372"/>
      <c r="E22" s="92"/>
      <c r="F22" s="45"/>
      <c r="G22" s="45"/>
      <c r="H22" s="45"/>
      <c r="I22" s="45"/>
      <c r="J22" s="45"/>
      <c r="K22" s="45"/>
      <c r="L22" s="46"/>
      <c r="M22" s="45"/>
      <c r="N22" s="45"/>
      <c r="O22" s="45"/>
      <c r="P22" s="45"/>
      <c r="Q22" s="45"/>
      <c r="R22" s="45"/>
      <c r="S22" s="46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ht="15.75">
      <c r="B23" s="45" t="s">
        <v>55</v>
      </c>
      <c r="C23" s="45"/>
      <c r="D23" s="45"/>
      <c r="E23" s="45"/>
      <c r="F23" s="45"/>
      <c r="G23" s="45"/>
      <c r="H23" s="45"/>
      <c r="I23" s="45"/>
      <c r="J23" s="45"/>
      <c r="K23" s="45"/>
      <c r="L23" s="46"/>
      <c r="M23" s="45"/>
      <c r="N23" s="45"/>
      <c r="O23" s="45"/>
      <c r="P23" s="45"/>
      <c r="Q23" s="45"/>
      <c r="R23" s="45"/>
      <c r="S23" s="46"/>
      <c r="T23" s="46"/>
      <c r="U23" s="45"/>
      <c r="V23" s="45"/>
      <c r="W23" s="45"/>
      <c r="X23" s="45"/>
      <c r="Y23" s="45"/>
      <c r="Z23" s="45"/>
      <c r="AA23" s="45"/>
      <c r="AB23" s="45"/>
      <c r="AC23" s="45"/>
      <c r="AD23" s="45"/>
    </row>
    <row r="24" ht="15.75">
      <c r="B24" s="93" t="s">
        <v>56</v>
      </c>
      <c r="C24" s="94">
        <v>0.20000000000000001</v>
      </c>
      <c r="D24" s="378" t="s">
        <v>57</v>
      </c>
      <c r="F24" s="45"/>
      <c r="G24" s="45"/>
      <c r="H24" s="45"/>
      <c r="I24" s="45"/>
      <c r="J24" s="45"/>
      <c r="K24" s="45"/>
      <c r="L24" s="46"/>
      <c r="M24" s="45"/>
      <c r="N24" s="45"/>
      <c r="O24" s="45"/>
      <c r="P24" s="45"/>
      <c r="Q24" s="45"/>
      <c r="R24" s="45"/>
      <c r="S24" s="46"/>
      <c r="T24" s="46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5" ht="15.75">
      <c r="B25" s="45"/>
      <c r="C25" s="50"/>
      <c r="D25" s="45"/>
      <c r="E25" s="45"/>
      <c r="F25" s="45"/>
      <c r="G25" s="45"/>
      <c r="H25" s="45"/>
      <c r="I25" s="45"/>
      <c r="J25" s="45"/>
      <c r="K25" s="45"/>
      <c r="L25" s="46"/>
      <c r="M25" s="45"/>
      <c r="N25" s="45"/>
      <c r="O25" s="45"/>
      <c r="P25" s="45"/>
      <c r="Q25" s="45"/>
      <c r="R25" s="45"/>
      <c r="S25" s="46"/>
      <c r="T25" s="46"/>
      <c r="U25" s="45"/>
      <c r="V25" s="45"/>
      <c r="W25" s="45"/>
      <c r="X25" s="45"/>
      <c r="Y25" s="45"/>
      <c r="Z25" s="45"/>
      <c r="AA25" s="45"/>
      <c r="AB25" s="45"/>
      <c r="AC25" s="45"/>
      <c r="AD25" s="45"/>
    </row>
    <row r="26" ht="30">
      <c r="B26" s="849" t="s">
        <v>137</v>
      </c>
      <c r="C26" s="850">
        <v>0.40000000000000002</v>
      </c>
      <c r="D26" s="846" t="s">
        <v>58</v>
      </c>
      <c r="F26" s="45"/>
      <c r="G26" s="45"/>
      <c r="H26" s="45"/>
      <c r="I26" s="45"/>
      <c r="J26" s="45"/>
      <c r="K26" s="45"/>
      <c r="L26" s="46"/>
      <c r="M26" s="45"/>
      <c r="N26" s="45"/>
      <c r="O26" s="45"/>
      <c r="P26" s="45"/>
      <c r="Q26" s="45"/>
      <c r="R26" s="45"/>
      <c r="S26" s="46"/>
      <c r="T26" s="46"/>
      <c r="U26" s="45"/>
      <c r="V26" s="45"/>
      <c r="W26" s="45"/>
      <c r="X26" s="45"/>
      <c r="Y26" s="45"/>
      <c r="Z26" s="45"/>
      <c r="AA26" s="45"/>
      <c r="AB26" s="45"/>
      <c r="AC26" s="45"/>
      <c r="AD26" s="45"/>
    </row>
    <row r="27" ht="30">
      <c r="B27" s="851" t="s">
        <v>40</v>
      </c>
      <c r="C27" s="130">
        <v>0.29999999999999999</v>
      </c>
      <c r="D27" s="848" t="s">
        <v>58</v>
      </c>
      <c r="F27" s="45"/>
      <c r="G27" s="45"/>
      <c r="H27" s="45"/>
      <c r="I27" s="45"/>
      <c r="J27" s="45"/>
      <c r="K27" s="45"/>
      <c r="L27" s="46"/>
      <c r="M27" s="45"/>
      <c r="N27" s="45"/>
      <c r="O27" s="45"/>
      <c r="P27" s="45"/>
      <c r="Q27" s="45"/>
      <c r="R27" s="45"/>
      <c r="S27" s="46"/>
      <c r="T27" s="46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>
      <c r="B28" s="852" t="s">
        <v>39</v>
      </c>
      <c r="C28" s="130">
        <v>0.20000000000000001</v>
      </c>
      <c r="D28" s="848" t="s">
        <v>58</v>
      </c>
      <c r="F28" s="45"/>
      <c r="G28" s="45"/>
      <c r="H28" s="45"/>
      <c r="I28" s="45"/>
      <c r="J28" s="45"/>
      <c r="K28" s="45"/>
      <c r="L28" s="46"/>
      <c r="M28" s="45"/>
      <c r="N28" s="45"/>
      <c r="O28" s="45"/>
      <c r="P28" s="45"/>
      <c r="Q28" s="45"/>
      <c r="R28" s="45"/>
      <c r="S28" s="46"/>
      <c r="T28" s="46"/>
      <c r="U28" s="45"/>
      <c r="V28" s="45"/>
      <c r="W28" s="45"/>
      <c r="X28" s="45"/>
      <c r="Y28" s="45"/>
      <c r="Z28" s="45"/>
      <c r="AA28" s="45"/>
      <c r="AB28" s="45"/>
      <c r="AC28" s="45"/>
      <c r="AD28" s="45"/>
    </row>
    <row r="29" ht="15.75">
      <c r="B29" s="853" t="s">
        <v>161</v>
      </c>
      <c r="C29" s="91">
        <v>0.10000000000000001</v>
      </c>
      <c r="D29" s="92" t="s">
        <v>58</v>
      </c>
      <c r="F29" s="45"/>
      <c r="G29" s="45"/>
      <c r="H29" s="45"/>
      <c r="I29" s="45"/>
      <c r="J29" s="45"/>
      <c r="K29" s="45"/>
      <c r="L29" s="46"/>
      <c r="M29" s="45"/>
      <c r="N29" s="45"/>
      <c r="O29" s="45"/>
      <c r="P29" s="45"/>
      <c r="Q29" s="45"/>
      <c r="R29" s="45"/>
      <c r="S29" s="46"/>
      <c r="T29" s="46"/>
      <c r="U29" s="45"/>
      <c r="V29" s="45"/>
      <c r="W29" s="45"/>
      <c r="X29" s="45"/>
      <c r="Y29" s="45"/>
      <c r="Z29" s="45"/>
      <c r="AA29" s="45"/>
      <c r="AB29" s="45"/>
      <c r="AC29" s="45"/>
      <c r="AD29" s="45"/>
    </row>
    <row r="30" ht="26.25" hidden="1">
      <c r="B30" s="104" t="s">
        <v>140</v>
      </c>
      <c r="C30" s="105">
        <f>C26+C27+C28+C29</f>
        <v>0.99999999999999989</v>
      </c>
    </row>
    <row r="31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  <c r="M31" s="45"/>
      <c r="N31" s="45"/>
      <c r="O31" s="45"/>
      <c r="P31" s="45"/>
      <c r="Q31" s="45"/>
      <c r="R31" s="45"/>
      <c r="S31" s="46"/>
      <c r="T31" s="46"/>
      <c r="U31" s="45"/>
      <c r="V31" s="45"/>
      <c r="W31" s="45"/>
      <c r="X31" s="45"/>
      <c r="Y31" s="45"/>
      <c r="Z31" s="45"/>
      <c r="AA31" s="45"/>
      <c r="AB31" s="45"/>
      <c r="AC31" s="45"/>
      <c r="AD31" s="45"/>
    </row>
    <row r="32" ht="15.75">
      <c r="B32" s="45" t="s">
        <v>162</v>
      </c>
      <c r="C32" s="45"/>
      <c r="D32" s="45"/>
      <c r="E32" s="45"/>
      <c r="F32" s="45" t="s">
        <v>60</v>
      </c>
      <c r="G32" s="45"/>
      <c r="H32" s="45"/>
      <c r="I32" s="45"/>
      <c r="L32" s="46"/>
      <c r="M32" s="45"/>
      <c r="N32" s="45"/>
      <c r="O32" s="45"/>
      <c r="P32" s="45"/>
      <c r="Q32" s="45"/>
      <c r="R32" s="45"/>
      <c r="S32" s="46"/>
      <c r="T32" s="46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>
      <c r="B33" s="854" t="s">
        <v>61</v>
      </c>
      <c r="C33" s="389">
        <v>0.59999999999999998</v>
      </c>
      <c r="D33" s="125" t="s">
        <v>62</v>
      </c>
      <c r="E33" s="855"/>
      <c r="F33" s="856" t="s">
        <v>61</v>
      </c>
      <c r="G33" s="746">
        <v>0.25</v>
      </c>
      <c r="H33" s="855"/>
      <c r="I33" s="45"/>
      <c r="L33" s="46"/>
      <c r="M33" s="45"/>
      <c r="N33" s="45"/>
      <c r="O33" s="45"/>
      <c r="P33" s="45"/>
      <c r="Q33" s="45"/>
      <c r="R33" s="45"/>
      <c r="S33" s="46"/>
      <c r="T33" s="46"/>
      <c r="U33" s="45"/>
      <c r="V33" s="45"/>
      <c r="W33" s="45"/>
      <c r="X33" s="45"/>
      <c r="Y33" s="45"/>
      <c r="Z33" s="45"/>
      <c r="AA33" s="45"/>
      <c r="AB33" s="45"/>
      <c r="AC33" s="45"/>
      <c r="AD33" s="45"/>
    </row>
    <row r="34">
      <c r="B34" s="854" t="s">
        <v>63</v>
      </c>
      <c r="C34" s="393">
        <v>0.11</v>
      </c>
      <c r="D34" s="125"/>
      <c r="E34" s="855"/>
      <c r="F34" s="857" t="s">
        <v>63</v>
      </c>
      <c r="G34" s="139">
        <v>0.17999999999999999</v>
      </c>
      <c r="H34" s="855"/>
      <c r="I34" s="45"/>
      <c r="L34" s="46"/>
      <c r="M34" s="45"/>
      <c r="N34" s="45"/>
      <c r="O34" s="45"/>
      <c r="P34" s="45"/>
      <c r="Q34" s="45"/>
      <c r="R34" s="45"/>
      <c r="S34" s="46"/>
      <c r="T34" s="46"/>
      <c r="U34" s="45"/>
      <c r="V34" s="45"/>
      <c r="W34" s="45"/>
      <c r="X34" s="45"/>
      <c r="Y34" s="45"/>
      <c r="Z34" s="45"/>
      <c r="AA34" s="45"/>
      <c r="AB34" s="45"/>
      <c r="AC34" s="45"/>
      <c r="AD34" s="45"/>
    </row>
    <row r="35">
      <c r="B35" s="854" t="s">
        <v>64</v>
      </c>
      <c r="C35" s="393">
        <v>0.22</v>
      </c>
      <c r="D35" s="125"/>
      <c r="E35" s="855"/>
      <c r="F35" s="857" t="s">
        <v>64</v>
      </c>
      <c r="G35" s="139">
        <v>0.25</v>
      </c>
      <c r="H35" s="855"/>
      <c r="I35" s="45"/>
      <c r="L35" s="46"/>
      <c r="M35" s="45"/>
      <c r="N35" s="45"/>
      <c r="O35" s="45"/>
      <c r="P35" s="45"/>
      <c r="Q35" s="45"/>
      <c r="R35" s="45"/>
      <c r="S35" s="46"/>
      <c r="T35" s="46"/>
      <c r="U35" s="45"/>
      <c r="V35" s="45"/>
      <c r="W35" s="45"/>
      <c r="X35" s="45"/>
      <c r="Y35" s="45"/>
      <c r="Z35" s="45"/>
      <c r="AA35" s="45"/>
      <c r="AB35" s="45"/>
      <c r="AC35" s="45"/>
      <c r="AD35" s="45"/>
    </row>
    <row r="36" ht="30.75">
      <c r="B36" s="858" t="s">
        <v>141</v>
      </c>
      <c r="C36" s="393">
        <v>0.070000000000000007</v>
      </c>
      <c r="D36" s="125"/>
      <c r="E36" s="855"/>
      <c r="F36" s="859" t="s">
        <v>141</v>
      </c>
      <c r="G36" s="755">
        <v>0.23999999999999999</v>
      </c>
      <c r="H36" s="855"/>
      <c r="I36" s="45"/>
      <c r="L36" s="46"/>
      <c r="M36" s="45"/>
      <c r="N36" s="45"/>
      <c r="O36" s="45"/>
      <c r="P36" s="45"/>
      <c r="Q36" s="45"/>
      <c r="R36" s="45"/>
      <c r="S36" s="46"/>
      <c r="T36" s="46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hidden="1">
      <c r="B37" s="122" t="s">
        <v>142</v>
      </c>
      <c r="C37" s="123">
        <f>C33+C34+C35+C36</f>
        <v>1</v>
      </c>
      <c r="D37" s="45"/>
      <c r="E37" s="45"/>
      <c r="F37" s="45"/>
      <c r="G37" s="45"/>
      <c r="H37" s="45"/>
      <c r="I37" s="45"/>
      <c r="J37" s="45"/>
      <c r="K37" s="124"/>
      <c r="L37" s="46"/>
      <c r="M37" s="45"/>
      <c r="N37" s="45"/>
      <c r="O37" s="45"/>
      <c r="P37" s="45"/>
      <c r="Q37" s="45"/>
      <c r="R37" s="45"/>
      <c r="S37" s="46"/>
      <c r="T37" s="46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ht="15.7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6"/>
      <c r="M38" s="45"/>
      <c r="N38" s="45"/>
      <c r="O38" s="45"/>
      <c r="P38" s="45"/>
      <c r="Q38" s="45"/>
      <c r="R38" s="45"/>
      <c r="S38" s="46"/>
      <c r="T38" s="46"/>
      <c r="U38" s="45"/>
      <c r="V38" s="45"/>
      <c r="W38" s="45"/>
      <c r="X38" s="45"/>
      <c r="Y38" s="45"/>
      <c r="Z38" s="45"/>
      <c r="AA38" s="45"/>
      <c r="AB38" s="45"/>
      <c r="AC38" s="45"/>
      <c r="AD38" s="45"/>
    </row>
    <row r="39" ht="30.75">
      <c r="B39" s="759" t="s">
        <v>175</v>
      </c>
      <c r="C39" s="760">
        <v>5315</v>
      </c>
      <c r="D39" s="45"/>
      <c r="E39" s="45"/>
      <c r="G39" s="45"/>
      <c r="H39" s="45"/>
      <c r="I39" s="45"/>
      <c r="J39" s="45"/>
      <c r="K39" s="45"/>
      <c r="L39" s="46"/>
      <c r="M39" s="45"/>
      <c r="N39" s="45"/>
      <c r="O39" s="45"/>
      <c r="P39" s="45"/>
      <c r="Q39" s="45"/>
      <c r="R39" s="45"/>
      <c r="S39" s="46"/>
      <c r="T39" s="46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ht="16.5">
      <c r="B40" s="41" t="s">
        <v>68</v>
      </c>
      <c r="C40" s="45"/>
      <c r="D40" s="45"/>
      <c r="E40" s="45"/>
      <c r="F40" s="45"/>
      <c r="G40" s="45"/>
      <c r="H40" s="45"/>
      <c r="I40" s="45"/>
      <c r="J40" s="45"/>
      <c r="K40" s="45"/>
      <c r="L40" s="46"/>
      <c r="M40" s="45"/>
      <c r="N40" s="45"/>
      <c r="O40" s="45"/>
      <c r="P40" s="45"/>
      <c r="Q40" s="45"/>
      <c r="R40" s="45"/>
      <c r="S40" s="46"/>
      <c r="T40" s="46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>
      <c r="B41" s="81" t="s">
        <v>69</v>
      </c>
      <c r="C41" s="761">
        <f>C39*C24</f>
        <v>1063</v>
      </c>
      <c r="D41" s="380" t="s">
        <v>70</v>
      </c>
      <c r="E41" s="351" t="s">
        <v>71</v>
      </c>
      <c r="F41" s="351"/>
      <c r="G41" s="352"/>
      <c r="H41" s="45"/>
      <c r="I41" s="45"/>
      <c r="J41" s="45"/>
      <c r="K41" s="45"/>
      <c r="L41" s="46"/>
      <c r="M41" s="45"/>
      <c r="N41" s="45"/>
      <c r="O41" s="45"/>
      <c r="P41" s="45"/>
      <c r="Q41" s="45"/>
      <c r="R41" s="45"/>
      <c r="S41" s="46"/>
      <c r="T41" s="46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>
      <c r="B42" s="764" t="s">
        <v>72</v>
      </c>
      <c r="C42" s="765">
        <f>C19*C41</f>
        <v>138.19</v>
      </c>
      <c r="D42" s="381" t="s">
        <v>70</v>
      </c>
      <c r="E42" s="132" t="s">
        <v>73</v>
      </c>
      <c r="F42" s="132"/>
      <c r="G42" s="354"/>
      <c r="H42" s="45"/>
      <c r="I42" s="45"/>
      <c r="J42" s="45"/>
      <c r="K42" s="45"/>
      <c r="L42" s="46"/>
      <c r="M42" s="45"/>
      <c r="N42" s="45"/>
      <c r="O42" s="45"/>
      <c r="P42" s="45"/>
      <c r="Q42" s="45"/>
      <c r="R42" s="45"/>
      <c r="S42" s="46"/>
      <c r="T42" s="46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>
      <c r="B43" s="764" t="s">
        <v>74</v>
      </c>
      <c r="C43" s="765">
        <f>C20*C41</f>
        <v>318.89999999999998</v>
      </c>
      <c r="D43" s="381" t="s">
        <v>75</v>
      </c>
      <c r="E43" s="132" t="s">
        <v>76</v>
      </c>
      <c r="F43" s="132"/>
      <c r="G43" s="354"/>
      <c r="H43" s="45"/>
      <c r="I43" s="45"/>
      <c r="J43" s="45"/>
      <c r="K43" s="45"/>
      <c r="L43" s="46"/>
      <c r="M43" s="45"/>
      <c r="N43" s="45"/>
      <c r="O43" s="45"/>
      <c r="P43" s="45"/>
      <c r="Q43" s="45"/>
      <c r="R43" s="45"/>
      <c r="S43" s="46"/>
      <c r="T43" s="46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>
      <c r="B44" s="764" t="s">
        <v>77</v>
      </c>
      <c r="C44" s="765">
        <v>0</v>
      </c>
      <c r="D44" s="381" t="s">
        <v>79</v>
      </c>
      <c r="E44" s="132" t="s">
        <v>164</v>
      </c>
      <c r="F44" s="132"/>
      <c r="G44" s="354"/>
      <c r="H44" s="45"/>
      <c r="I44" s="45"/>
      <c r="J44" s="45"/>
      <c r="K44" s="45"/>
      <c r="L44" s="46"/>
      <c r="M44" s="45"/>
      <c r="N44" s="45"/>
      <c r="O44" s="45"/>
      <c r="P44" s="45"/>
      <c r="Q44" s="45"/>
      <c r="R44" s="45"/>
      <c r="S44" s="46"/>
      <c r="T44" s="46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>
      <c r="B45" s="764" t="s">
        <v>78</v>
      </c>
      <c r="C45" s="765">
        <v>0</v>
      </c>
      <c r="D45" s="381" t="s">
        <v>79</v>
      </c>
      <c r="E45" s="132" t="s">
        <v>165</v>
      </c>
      <c r="F45" s="132"/>
      <c r="G45" s="354"/>
      <c r="H45" s="45"/>
      <c r="I45" s="45"/>
      <c r="J45" s="45"/>
      <c r="K45" s="45"/>
      <c r="L45" s="46"/>
      <c r="M45" s="45"/>
      <c r="N45" s="45"/>
      <c r="O45" s="45"/>
      <c r="P45" s="45"/>
      <c r="Q45" s="45"/>
      <c r="R45" s="45"/>
      <c r="S45" s="46"/>
      <c r="T45" s="46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ht="30">
      <c r="B46" s="768" t="s">
        <v>81</v>
      </c>
      <c r="C46" s="765">
        <f>C41-C42</f>
        <v>924.80999999999995</v>
      </c>
      <c r="D46" s="381" t="s">
        <v>70</v>
      </c>
      <c r="E46" s="132" t="s">
        <v>146</v>
      </c>
      <c r="F46" s="132"/>
      <c r="G46" s="354"/>
      <c r="H46" s="45"/>
      <c r="I46" s="45"/>
      <c r="J46" s="45"/>
      <c r="K46" s="45"/>
      <c r="L46" s="46"/>
      <c r="M46" s="45"/>
      <c r="N46" s="45"/>
      <c r="O46" s="45"/>
      <c r="P46" s="45"/>
      <c r="Q46" s="45"/>
      <c r="R46" s="45"/>
      <c r="S46" s="46"/>
      <c r="T46" s="46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>
      <c r="B47" s="768" t="s">
        <v>83</v>
      </c>
      <c r="C47" s="769">
        <f>C46++C42+C43+C44</f>
        <v>1381.9000000000001</v>
      </c>
      <c r="D47" s="381" t="s">
        <v>79</v>
      </c>
      <c r="E47" s="132" t="s">
        <v>166</v>
      </c>
      <c r="F47" s="132"/>
      <c r="G47" s="354"/>
      <c r="H47" s="45"/>
      <c r="I47" s="45"/>
      <c r="J47" s="45"/>
      <c r="K47" s="45" t="s">
        <v>128</v>
      </c>
      <c r="L47" s="46"/>
      <c r="M47" s="45"/>
      <c r="N47" s="45"/>
      <c r="O47" s="45"/>
      <c r="P47" s="45"/>
      <c r="Q47" s="45"/>
      <c r="R47" s="45"/>
      <c r="S47" s="46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ht="30">
      <c r="B48" s="768" t="s">
        <v>85</v>
      </c>
      <c r="C48" s="769">
        <f>C47*0.18</f>
        <v>248.74200000000002</v>
      </c>
      <c r="D48" s="381" t="s">
        <v>70</v>
      </c>
      <c r="E48" s="132" t="s">
        <v>86</v>
      </c>
      <c r="F48" s="132"/>
      <c r="G48" s="354"/>
      <c r="H48" s="45"/>
      <c r="I48" s="45"/>
      <c r="J48" s="45"/>
      <c r="K48" s="45"/>
      <c r="L48" s="46"/>
      <c r="M48" s="45"/>
      <c r="N48" s="45"/>
      <c r="O48" s="45"/>
      <c r="P48" s="45"/>
      <c r="Q48" s="45"/>
      <c r="R48" s="45"/>
      <c r="S48" s="46"/>
      <c r="T48" s="46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ht="22.5" customHeight="1">
      <c r="B49" s="770" t="s">
        <v>87</v>
      </c>
      <c r="C49" s="771">
        <f>C39-C47-C48</f>
        <v>3684.3579999999997</v>
      </c>
      <c r="D49" s="382" t="s">
        <v>70</v>
      </c>
      <c r="E49" s="356" t="s">
        <v>88</v>
      </c>
      <c r="F49" s="356"/>
      <c r="G49" s="357"/>
      <c r="H49" s="45"/>
      <c r="I49" s="45"/>
      <c r="J49" s="140"/>
      <c r="K49" s="45"/>
      <c r="L49" s="46"/>
      <c r="M49" s="45"/>
      <c r="N49" s="45"/>
      <c r="O49" s="45"/>
      <c r="P49" s="45"/>
      <c r="Q49" s="45"/>
      <c r="R49" s="45"/>
      <c r="S49" s="46"/>
      <c r="T49" s="46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>
      <c r="B50" s="45"/>
      <c r="C50" s="138"/>
      <c r="D50" s="45"/>
      <c r="E50" s="45"/>
      <c r="F50" s="45"/>
      <c r="G50" s="45"/>
      <c r="H50" s="45"/>
      <c r="I50" s="45"/>
      <c r="J50" s="45"/>
      <c r="K50" s="45"/>
      <c r="L50" s="46"/>
      <c r="M50" s="45"/>
      <c r="N50" s="45"/>
      <c r="O50" s="45"/>
      <c r="P50" s="45"/>
      <c r="Q50" s="45"/>
      <c r="R50" s="45"/>
      <c r="S50" s="46"/>
      <c r="T50" s="46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6"/>
      <c r="M51" s="45"/>
      <c r="N51" s="45"/>
      <c r="O51" s="45"/>
      <c r="P51" s="45"/>
      <c r="Q51" s="45"/>
      <c r="R51" s="45"/>
      <c r="S51" s="46"/>
      <c r="T51" s="46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ht="19.5">
      <c r="B52" s="141" t="s">
        <v>90</v>
      </c>
      <c r="AQ52" s="142"/>
    </row>
    <row r="53" ht="15.75">
      <c r="A53" s="105"/>
      <c r="B53" s="142"/>
      <c r="C53" s="105"/>
      <c r="D53" s="105"/>
      <c r="E53" s="774"/>
      <c r="F53" s="337"/>
      <c r="G53" s="775"/>
      <c r="H53" s="775"/>
      <c r="I53" s="775"/>
      <c r="J53" s="775"/>
      <c r="K53" s="776"/>
      <c r="L53" s="142"/>
      <c r="M53" s="147" t="s">
        <v>91</v>
      </c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50"/>
      <c r="AO53" s="105"/>
      <c r="AP53" s="777" t="s">
        <v>92</v>
      </c>
      <c r="AQ53" s="142"/>
    </row>
    <row r="54" ht="15.75" customHeight="1">
      <c r="A54" s="105"/>
      <c r="B54" s="45"/>
      <c r="C54" s="105"/>
      <c r="D54" s="105"/>
      <c r="E54" s="778" t="s">
        <v>94</v>
      </c>
      <c r="F54" s="778" t="s">
        <v>53</v>
      </c>
      <c r="G54" s="779" t="s">
        <v>95</v>
      </c>
      <c r="H54" s="780"/>
      <c r="I54" s="781" t="s">
        <v>56</v>
      </c>
      <c r="J54" s="782"/>
      <c r="K54" s="778" t="s">
        <v>92</v>
      </c>
      <c r="M54" s="156">
        <f>C49</f>
        <v>3684.3579999999997</v>
      </c>
      <c r="N54" s="783"/>
      <c r="O54" s="783"/>
      <c r="P54" s="784" t="s">
        <v>30</v>
      </c>
      <c r="Q54" s="784"/>
      <c r="R54" s="784"/>
      <c r="S54" s="784"/>
      <c r="T54" s="784"/>
      <c r="U54" s="784"/>
      <c r="V54" s="784"/>
      <c r="W54" s="784"/>
      <c r="X54" s="784"/>
      <c r="Y54" s="784"/>
      <c r="Z54" s="784"/>
      <c r="AA54" s="784"/>
      <c r="AB54" s="784"/>
      <c r="AC54" s="784"/>
      <c r="AD54" s="784"/>
      <c r="AE54" s="784"/>
      <c r="AF54" s="784"/>
      <c r="AG54" s="148"/>
      <c r="AH54" s="784"/>
      <c r="AI54" s="784"/>
      <c r="AJ54" s="784"/>
      <c r="AK54" s="784"/>
      <c r="AL54" s="784"/>
      <c r="AM54" s="784"/>
      <c r="AN54" s="785"/>
      <c r="AO54" s="105"/>
      <c r="AP54" s="786"/>
    </row>
    <row r="55" ht="27" customHeight="1">
      <c r="A55" s="105"/>
      <c r="C55" s="105"/>
      <c r="D55" s="105"/>
      <c r="E55" s="787"/>
      <c r="F55" s="787"/>
      <c r="G55" s="788"/>
      <c r="H55" s="789"/>
      <c r="I55" s="790"/>
      <c r="J55" s="791"/>
      <c r="K55" s="787"/>
      <c r="M55" s="163">
        <f>M54*0.4</f>
        <v>1473.7431999999999</v>
      </c>
      <c r="N55" s="792" t="s">
        <v>137</v>
      </c>
      <c r="O55" s="793"/>
      <c r="P55" s="793"/>
      <c r="Q55" s="793"/>
      <c r="R55" s="794"/>
      <c r="S55" s="167"/>
      <c r="T55" s="795">
        <f>M54*0.3</f>
        <v>1105.3073999999999</v>
      </c>
      <c r="U55" s="796" t="s">
        <v>40</v>
      </c>
      <c r="V55" s="797"/>
      <c r="W55" s="797"/>
      <c r="X55" s="797"/>
      <c r="Y55" s="798"/>
      <c r="Z55" s="105"/>
      <c r="AA55" s="105"/>
      <c r="AB55" s="799">
        <f>M54*0.2</f>
        <v>736.87159999999994</v>
      </c>
      <c r="AC55" s="800" t="s">
        <v>39</v>
      </c>
      <c r="AD55" s="801"/>
      <c r="AE55" s="801"/>
      <c r="AF55" s="801"/>
      <c r="AG55" s="802"/>
      <c r="AH55" s="105"/>
      <c r="AI55" s="803">
        <f>M54*0.1</f>
        <v>368.43579999999997</v>
      </c>
      <c r="AJ55" s="796" t="s">
        <v>161</v>
      </c>
      <c r="AK55" s="797"/>
      <c r="AL55" s="797"/>
      <c r="AM55" s="797"/>
      <c r="AN55" s="798"/>
      <c r="AO55" s="105"/>
      <c r="AP55" s="105"/>
      <c r="AS55" s="133"/>
    </row>
    <row r="56" ht="44.25" customHeight="1">
      <c r="A56" s="105"/>
      <c r="B56" s="177" t="s">
        <v>96</v>
      </c>
      <c r="C56" s="178" t="s">
        <v>97</v>
      </c>
      <c r="D56" s="142"/>
      <c r="E56" s="804"/>
      <c r="F56" s="804"/>
      <c r="G56" s="805"/>
      <c r="H56" s="806"/>
      <c r="I56" s="807" t="s">
        <v>49</v>
      </c>
      <c r="J56" s="808" t="s">
        <v>44</v>
      </c>
      <c r="K56" s="804"/>
      <c r="M56" s="182" t="s">
        <v>54</v>
      </c>
      <c r="N56" s="183" t="s">
        <v>53</v>
      </c>
      <c r="O56" s="184" t="s">
        <v>95</v>
      </c>
      <c r="P56" s="185"/>
      <c r="Q56" s="186" t="s">
        <v>49</v>
      </c>
      <c r="R56" s="187" t="s">
        <v>44</v>
      </c>
      <c r="T56" s="182" t="s">
        <v>54</v>
      </c>
      <c r="U56" s="188" t="s">
        <v>53</v>
      </c>
      <c r="V56" s="189" t="s">
        <v>95</v>
      </c>
      <c r="W56" s="190"/>
      <c r="X56" s="191" t="s">
        <v>49</v>
      </c>
      <c r="Y56" s="192" t="s">
        <v>44</v>
      </c>
      <c r="Z56" s="193"/>
      <c r="AA56" s="193"/>
      <c r="AB56" s="182" t="s">
        <v>54</v>
      </c>
      <c r="AC56" s="188" t="s">
        <v>53</v>
      </c>
      <c r="AD56" s="189" t="s">
        <v>95</v>
      </c>
      <c r="AE56" s="190"/>
      <c r="AF56" s="191" t="s">
        <v>49</v>
      </c>
      <c r="AG56" s="192" t="s">
        <v>44</v>
      </c>
      <c r="AH56" s="198"/>
      <c r="AI56" s="182" t="s">
        <v>54</v>
      </c>
      <c r="AJ56" s="188" t="s">
        <v>53</v>
      </c>
      <c r="AK56" s="189" t="s">
        <v>95</v>
      </c>
      <c r="AL56" s="190"/>
      <c r="AM56" s="191" t="s">
        <v>49</v>
      </c>
      <c r="AN56" s="192" t="s">
        <v>44</v>
      </c>
      <c r="AO56" s="142"/>
    </row>
    <row r="57">
      <c r="A57" s="105"/>
      <c r="B57" s="142"/>
      <c r="C57" s="142"/>
      <c r="D57" s="142"/>
      <c r="E57" s="809"/>
      <c r="F57" s="210"/>
      <c r="G57" s="211"/>
      <c r="H57" s="211"/>
      <c r="I57" s="810"/>
      <c r="J57" s="811"/>
      <c r="K57" s="298"/>
      <c r="M57" s="208"/>
      <c r="N57" s="209"/>
      <c r="O57" s="210"/>
      <c r="P57" s="211"/>
      <c r="Q57" s="142"/>
      <c r="R57" s="812"/>
      <c r="T57" s="214"/>
      <c r="U57" s="215"/>
      <c r="V57" s="215"/>
      <c r="W57" s="215"/>
      <c r="X57" s="275"/>
      <c r="Y57" s="813"/>
      <c r="Z57" s="142"/>
      <c r="AA57" s="142"/>
      <c r="AB57" s="218"/>
      <c r="AC57" s="215"/>
      <c r="AD57" s="219"/>
      <c r="AE57" s="219"/>
      <c r="AF57" s="157"/>
      <c r="AG57" s="157"/>
      <c r="AH57" s="142"/>
      <c r="AI57" s="215"/>
      <c r="AJ57" s="215"/>
      <c r="AK57" s="215"/>
      <c r="AL57" s="219"/>
      <c r="AM57" s="142"/>
      <c r="AN57" s="157"/>
      <c r="AO57" s="142"/>
      <c r="AP57" s="220"/>
      <c r="AQ57" s="814"/>
      <c r="AR57" s="815">
        <f>AM59+AF59++X59+Q59+I59+I64+I66+I68+I70+T64+T66+T68+T70+AE64+AE66+AE70+AP64+AP66+AP68+BA64+BA66+BA68+BA74+AP74+AE74+T74+I74+I76+I78+I84+I86+I88+I94+I104+I108+I110+I114+I124+I128</f>
        <v>272.44569571810837</v>
      </c>
    </row>
    <row r="58" ht="15.75">
      <c r="A58" s="105"/>
      <c r="B58" s="142" t="s">
        <v>167</v>
      </c>
      <c r="C58" s="105"/>
      <c r="D58" s="105"/>
      <c r="E58" s="331"/>
      <c r="F58" s="227"/>
      <c r="G58" s="233"/>
      <c r="H58" s="233"/>
      <c r="I58" s="816">
        <f>C59*C24</f>
        <v>1063</v>
      </c>
      <c r="J58" s="817"/>
      <c r="K58" s="298"/>
      <c r="M58" s="225"/>
      <c r="N58" s="226"/>
      <c r="O58" s="227"/>
      <c r="P58" s="219"/>
      <c r="Q58" s="228"/>
      <c r="R58" s="229">
        <f>M55*0.27</f>
        <v>397.910664</v>
      </c>
      <c r="T58" s="214"/>
      <c r="U58" s="227"/>
      <c r="V58" s="227"/>
      <c r="W58" s="227"/>
      <c r="X58" s="230"/>
      <c r="Y58" s="231">
        <f>T55*0.12</f>
        <v>132.636888</v>
      </c>
      <c r="Z58" s="105"/>
      <c r="AA58" s="105"/>
      <c r="AB58" s="232"/>
      <c r="AC58" s="227"/>
      <c r="AD58" s="233"/>
      <c r="AE58" s="233"/>
      <c r="AF58" s="234"/>
      <c r="AG58" s="234">
        <f>AB55*0.11</f>
        <v>81.055875999999998</v>
      </c>
      <c r="AH58" s="105"/>
      <c r="AI58" s="227"/>
      <c r="AJ58" s="227"/>
      <c r="AK58" s="227"/>
      <c r="AL58" s="233"/>
      <c r="AM58" s="818"/>
      <c r="AN58" s="234">
        <f>AI55*0.05</f>
        <v>18.421789999999998</v>
      </c>
      <c r="AO58" s="105"/>
      <c r="AP58" s="105"/>
      <c r="AQ58" s="814"/>
      <c r="AR58" s="814"/>
    </row>
    <row r="59" ht="15.75">
      <c r="A59" s="105" t="s">
        <v>99</v>
      </c>
      <c r="B59" s="236" t="s">
        <v>100</v>
      </c>
      <c r="C59" s="237">
        <f>C39</f>
        <v>5315</v>
      </c>
      <c r="D59" s="238"/>
      <c r="E59" s="256">
        <f>C48</f>
        <v>248.74200000000002</v>
      </c>
      <c r="F59" s="256">
        <f>C45</f>
        <v>0</v>
      </c>
      <c r="G59" s="253">
        <f>I58*C20</f>
        <v>318.89999999999998</v>
      </c>
      <c r="H59" s="254"/>
      <c r="I59" s="252">
        <f>I58*C19</f>
        <v>138.19</v>
      </c>
      <c r="J59" s="288">
        <f>I58-I59</f>
        <v>924.80999999999995</v>
      </c>
      <c r="K59" s="547">
        <f>E59++F59+I59</f>
        <v>386.93200000000002</v>
      </c>
      <c r="M59" s="251">
        <f>M55-M55/1.18</f>
        <v>224.80828474576265</v>
      </c>
      <c r="N59" s="819">
        <v>0</v>
      </c>
      <c r="O59" s="246">
        <f>R58*C20</f>
        <v>119.37319919999999</v>
      </c>
      <c r="P59" s="247"/>
      <c r="Q59" s="248">
        <f>R58*C19</f>
        <v>51.728386319999998</v>
      </c>
      <c r="R59" s="249">
        <f>R58-Q59</f>
        <v>346.18227767999997</v>
      </c>
      <c r="S59" s="250"/>
      <c r="T59" s="251">
        <f>T55-T55/1.18</f>
        <v>168.60621355932199</v>
      </c>
      <c r="U59" s="252">
        <v>0</v>
      </c>
      <c r="V59" s="253">
        <f>Y58*C20</f>
        <v>39.791066399999998</v>
      </c>
      <c r="W59" s="254"/>
      <c r="X59" s="252">
        <f>Y58*C19</f>
        <v>17.242795440000002</v>
      </c>
      <c r="Y59" s="249">
        <f>Y58-X59</f>
        <v>115.39409255999999</v>
      </c>
      <c r="Z59" s="255"/>
      <c r="AA59" s="255"/>
      <c r="AB59" s="256">
        <f>AB55-AB55/1.18</f>
        <v>112.40414237288132</v>
      </c>
      <c r="AC59" s="248">
        <v>0</v>
      </c>
      <c r="AD59" s="253">
        <f>AG58*C20</f>
        <v>24.316762799999999</v>
      </c>
      <c r="AE59" s="254"/>
      <c r="AF59" s="249">
        <f>AG58*C19</f>
        <v>10.537263879999999</v>
      </c>
      <c r="AG59" s="257">
        <f>AG58-AF59</f>
        <v>70.51861212</v>
      </c>
      <c r="AH59" s="255"/>
      <c r="AI59" s="256">
        <f>AI55-AI55/1.18</f>
        <v>56.202071186440662</v>
      </c>
      <c r="AJ59" s="248">
        <v>0</v>
      </c>
      <c r="AK59" s="253">
        <f>AN58*C20</f>
        <v>5.5265369999999994</v>
      </c>
      <c r="AL59" s="254"/>
      <c r="AM59" s="252">
        <f>AN58*C19</f>
        <v>2.3948326999999998</v>
      </c>
      <c r="AN59" s="249">
        <f>AN58-AM59</f>
        <v>16.026957299999999</v>
      </c>
      <c r="AO59" s="238"/>
      <c r="AP59" s="820">
        <f>M59+N59+Q59+T59+U59+X59+AB59+AC59+AF59+AI59+AJ59+AM59</f>
        <v>643.92399020440666</v>
      </c>
      <c r="AQ59" s="815"/>
      <c r="AR59" s="815"/>
    </row>
    <row r="60">
      <c r="B60" s="105"/>
      <c r="C60" s="133"/>
      <c r="M60" s="238"/>
      <c r="N60" s="238"/>
      <c r="O60" s="238"/>
      <c r="P60" s="235"/>
      <c r="Q60" s="238"/>
      <c r="R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</row>
    <row r="61">
      <c r="B61" s="142"/>
      <c r="M61" s="238"/>
      <c r="N61" s="238"/>
      <c r="O61" s="238"/>
      <c r="P61" s="235"/>
      <c r="Q61" s="238"/>
      <c r="R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</row>
    <row r="62" ht="19.5">
      <c r="B62" s="141" t="s">
        <v>101</v>
      </c>
      <c r="M62" s="38" t="s">
        <v>168</v>
      </c>
      <c r="X62" s="38" t="s">
        <v>102</v>
      </c>
      <c r="AI62" s="38" t="s">
        <v>169</v>
      </c>
      <c r="AO62" s="238"/>
      <c r="AP62" s="238"/>
      <c r="AT62" s="38" t="s">
        <v>104</v>
      </c>
    </row>
    <row r="63" ht="15.75">
      <c r="A63" s="105" t="s">
        <v>105</v>
      </c>
      <c r="B63" s="142" t="s">
        <v>106</v>
      </c>
      <c r="C63" s="238"/>
      <c r="D63" s="238"/>
      <c r="E63" s="259"/>
      <c r="F63" s="260"/>
      <c r="G63" s="260"/>
      <c r="H63" s="260"/>
      <c r="I63" s="261">
        <f>C64*G33</f>
        <v>138.72149999999999</v>
      </c>
      <c r="J63" s="262"/>
      <c r="K63" s="263"/>
      <c r="M63" s="142" t="s">
        <v>106</v>
      </c>
      <c r="N63" s="238"/>
      <c r="O63" s="238"/>
      <c r="P63" s="259"/>
      <c r="Q63" s="260"/>
      <c r="R63" s="260"/>
      <c r="S63" s="260"/>
      <c r="T63" s="261">
        <f>N64*G33</f>
        <v>51.927341651999996</v>
      </c>
      <c r="U63" s="262"/>
      <c r="V63" s="263"/>
      <c r="X63" s="142" t="s">
        <v>106</v>
      </c>
      <c r="Y63" s="238"/>
      <c r="Z63" s="238"/>
      <c r="AA63" s="259"/>
      <c r="AB63" s="260"/>
      <c r="AC63" s="260"/>
      <c r="AD63" s="260"/>
      <c r="AE63" s="261">
        <f>Y64*G33</f>
        <v>17.309113883999999</v>
      </c>
      <c r="AF63" s="262"/>
      <c r="AG63" s="263"/>
      <c r="AI63" s="142" t="s">
        <v>106</v>
      </c>
      <c r="AJ63" s="238"/>
      <c r="AK63" s="238"/>
      <c r="AL63" s="259"/>
      <c r="AM63" s="260"/>
      <c r="AN63" s="260"/>
      <c r="AO63" s="260"/>
      <c r="AP63" s="261">
        <f>AJ64*G33</f>
        <v>10.577791818</v>
      </c>
      <c r="AQ63" s="262"/>
      <c r="AR63" s="263"/>
      <c r="AT63" s="142" t="s">
        <v>106</v>
      </c>
      <c r="AU63" s="238"/>
      <c r="AV63" s="238"/>
      <c r="AW63" s="259"/>
      <c r="AX63" s="260"/>
      <c r="AY63" s="260"/>
      <c r="AZ63" s="260"/>
      <c r="BA63" s="261">
        <f>AU64*G33</f>
        <v>2.4040435949999996</v>
      </c>
      <c r="BB63" s="262"/>
      <c r="BC63" s="674"/>
      <c r="BD63" s="821" t="s">
        <v>152</v>
      </c>
      <c r="BE63" s="821"/>
    </row>
    <row r="64">
      <c r="A64" s="105"/>
      <c r="B64" s="269" t="s">
        <v>107</v>
      </c>
      <c r="C64" s="270">
        <f>J59*C33</f>
        <v>554.88599999999997</v>
      </c>
      <c r="D64" s="238"/>
      <c r="E64" s="272">
        <f>C64-C64/1.18</f>
        <v>84.643627118644019</v>
      </c>
      <c r="F64" s="272">
        <v>0</v>
      </c>
      <c r="G64" s="275">
        <v>0</v>
      </c>
      <c r="H64" s="275">
        <f>I63*C20</f>
        <v>41.616449999999993</v>
      </c>
      <c r="I64" s="275">
        <f>I63*C19</f>
        <v>18.033794999999998</v>
      </c>
      <c r="J64" s="276">
        <f>I63-I64</f>
        <v>120.68770499999999</v>
      </c>
      <c r="K64" s="277">
        <f>E64+I64</f>
        <v>102.67742211864402</v>
      </c>
      <c r="M64" s="269" t="s">
        <v>107</v>
      </c>
      <c r="N64" s="270">
        <f>R59*C33</f>
        <v>207.70936660799998</v>
      </c>
      <c r="O64" s="238"/>
      <c r="P64" s="272">
        <f>N64-N64/1.18</f>
        <v>31.684479652067779</v>
      </c>
      <c r="Q64" s="272">
        <v>0</v>
      </c>
      <c r="R64" s="275">
        <v>0</v>
      </c>
      <c r="S64" s="275">
        <f>T63*C20</f>
        <v>15.578202495599998</v>
      </c>
      <c r="T64" s="275">
        <f>T63*C19</f>
        <v>6.7505544147599998</v>
      </c>
      <c r="U64" s="276">
        <f>T63-T64</f>
        <v>45.176787237239992</v>
      </c>
      <c r="V64" s="277">
        <f>P64+T64</f>
        <v>38.435034066827782</v>
      </c>
      <c r="X64" s="269" t="s">
        <v>107</v>
      </c>
      <c r="Y64" s="270">
        <f>Y59*C33</f>
        <v>69.236455535999994</v>
      </c>
      <c r="Z64" s="238"/>
      <c r="AA64" s="272">
        <f>Y64-Y64/1.18</f>
        <v>10.561493217355931</v>
      </c>
      <c r="AB64" s="272">
        <v>0</v>
      </c>
      <c r="AC64" s="275">
        <v>0</v>
      </c>
      <c r="AD64" s="275">
        <f>AE63*C20</f>
        <v>5.1927341651999992</v>
      </c>
      <c r="AE64" s="275">
        <f>AE63*C19</f>
        <v>2.2501848049199999</v>
      </c>
      <c r="AF64" s="276">
        <f>AE63-AE64</f>
        <v>15.058929079079999</v>
      </c>
      <c r="AG64" s="277">
        <f>AA64+AE64</f>
        <v>12.811678022275931</v>
      </c>
      <c r="AI64" s="269" t="s">
        <v>107</v>
      </c>
      <c r="AJ64" s="270">
        <f>AG59*C33</f>
        <v>42.311167271999999</v>
      </c>
      <c r="AK64" s="238"/>
      <c r="AL64" s="272">
        <f>AJ64-AJ64/1.18</f>
        <v>6.4542458550508428</v>
      </c>
      <c r="AM64" s="272">
        <v>0</v>
      </c>
      <c r="AN64" s="275">
        <v>0</v>
      </c>
      <c r="AO64" s="275">
        <f>AP63*C20</f>
        <v>3.1733375453999999</v>
      </c>
      <c r="AP64" s="275">
        <f>AP63*C19</f>
        <v>1.3751129363400001</v>
      </c>
      <c r="AQ64" s="276">
        <f>AP63-AP64</f>
        <v>9.2026788816599989</v>
      </c>
      <c r="AR64" s="277">
        <f>AL64+AP64</f>
        <v>7.8293587913908427</v>
      </c>
      <c r="AT64" s="269" t="s">
        <v>107</v>
      </c>
      <c r="AU64" s="270">
        <f>AN59*C33</f>
        <v>9.6161743799999986</v>
      </c>
      <c r="AV64" s="238"/>
      <c r="AW64" s="272">
        <f>AU64-AU64/1.18</f>
        <v>1.4668740579661019</v>
      </c>
      <c r="AX64" s="272">
        <v>0</v>
      </c>
      <c r="AY64" s="275">
        <v>0</v>
      </c>
      <c r="AZ64" s="275">
        <f>BA63*C20</f>
        <v>0.72121307849999983</v>
      </c>
      <c r="BA64" s="275">
        <f>BA63*C19</f>
        <v>0.31252566734999998</v>
      </c>
      <c r="BB64" s="276">
        <f>BA63-BA64</f>
        <v>2.0915179276499996</v>
      </c>
      <c r="BC64" s="676">
        <f>AW64+BA64</f>
        <v>1.779399725316102</v>
      </c>
      <c r="BD64" s="665"/>
      <c r="BE64" s="665"/>
    </row>
    <row r="65">
      <c r="A65" s="105"/>
      <c r="B65" s="279"/>
      <c r="C65" s="280"/>
      <c r="D65" s="238"/>
      <c r="E65" s="272"/>
      <c r="F65" s="275"/>
      <c r="G65" s="275"/>
      <c r="H65" s="275"/>
      <c r="I65" s="281">
        <f>C66*G34</f>
        <v>18.311237999999996</v>
      </c>
      <c r="J65" s="282"/>
      <c r="K65" s="277"/>
      <c r="M65" s="279"/>
      <c r="N65" s="280"/>
      <c r="O65" s="238"/>
      <c r="P65" s="272"/>
      <c r="Q65" s="275"/>
      <c r="R65" s="275"/>
      <c r="S65" s="275"/>
      <c r="T65" s="281">
        <f>N66*G34</f>
        <v>6.8544090980639991</v>
      </c>
      <c r="U65" s="282"/>
      <c r="V65" s="277"/>
      <c r="X65" s="279"/>
      <c r="Y65" s="280"/>
      <c r="Z65" s="238"/>
      <c r="AA65" s="272"/>
      <c r="AB65" s="275"/>
      <c r="AC65" s="275"/>
      <c r="AD65" s="275"/>
      <c r="AE65" s="281">
        <f>Y66*G34</f>
        <v>2.284803032688</v>
      </c>
      <c r="AF65" s="282"/>
      <c r="AG65" s="277"/>
      <c r="AI65" s="279"/>
      <c r="AJ65" s="280"/>
      <c r="AK65" s="238"/>
      <c r="AL65" s="272"/>
      <c r="AM65" s="275"/>
      <c r="AN65" s="275"/>
      <c r="AO65" s="275"/>
      <c r="AP65" s="281">
        <f>AJ66*G34</f>
        <v>1.3962685199759999</v>
      </c>
      <c r="AQ65" s="282"/>
      <c r="AR65" s="277"/>
      <c r="AT65" s="279"/>
      <c r="AU65" s="280"/>
      <c r="AV65" s="238"/>
      <c r="AW65" s="272"/>
      <c r="AX65" s="275"/>
      <c r="AY65" s="275"/>
      <c r="AZ65" s="275"/>
      <c r="BA65" s="281">
        <f>AU66*G34</f>
        <v>0.31733375453999996</v>
      </c>
      <c r="BB65" s="282"/>
      <c r="BC65" s="676"/>
      <c r="BD65" s="665"/>
      <c r="BE65" s="665"/>
    </row>
    <row r="66">
      <c r="A66" s="105"/>
      <c r="B66" s="279" t="s">
        <v>63</v>
      </c>
      <c r="C66" s="283">
        <f>J59*C34</f>
        <v>101.72909999999999</v>
      </c>
      <c r="D66" s="238"/>
      <c r="E66" s="272">
        <f>C66-C66/1.18</f>
        <v>15.517998305084745</v>
      </c>
      <c r="F66" s="275">
        <v>0</v>
      </c>
      <c r="G66" s="275">
        <v>0</v>
      </c>
      <c r="H66" s="275">
        <f>I65*C20</f>
        <v>5.4933713999999982</v>
      </c>
      <c r="I66" s="275">
        <f>I65*C19</f>
        <v>2.3804609399999994</v>
      </c>
      <c r="J66" s="276">
        <f>I65-I66</f>
        <v>15.930777059999997</v>
      </c>
      <c r="K66" s="277">
        <f>E66+I66</f>
        <v>17.898459245084744</v>
      </c>
      <c r="M66" s="279" t="s">
        <v>63</v>
      </c>
      <c r="N66" s="283">
        <f>R59*C34</f>
        <v>38.080050544799995</v>
      </c>
      <c r="O66" s="238"/>
      <c r="P66" s="272">
        <f>N66-N66/1.18</f>
        <v>5.8088212695457599</v>
      </c>
      <c r="Q66" s="275">
        <v>0</v>
      </c>
      <c r="R66" s="275">
        <v>0</v>
      </c>
      <c r="S66" s="275">
        <f>T65*C20</f>
        <v>2.0563227294191995</v>
      </c>
      <c r="T66" s="275">
        <f>T65*C19</f>
        <v>0.89107318274831993</v>
      </c>
      <c r="U66" s="276">
        <f>T65-T66</f>
        <v>5.9633359153156791</v>
      </c>
      <c r="V66" s="277">
        <f>P66+T66</f>
        <v>6.69989445229408</v>
      </c>
      <c r="X66" s="279" t="s">
        <v>63</v>
      </c>
      <c r="Y66" s="283">
        <f>Y59*C34</f>
        <v>12.6933501816</v>
      </c>
      <c r="Z66" s="238"/>
      <c r="AA66" s="272">
        <f>Y66-Y66/1.18</f>
        <v>1.9362737565152539</v>
      </c>
      <c r="AB66" s="275">
        <v>0</v>
      </c>
      <c r="AC66" s="275">
        <v>0</v>
      </c>
      <c r="AD66" s="275">
        <f>AE65*C20</f>
        <v>0.68544090980639993</v>
      </c>
      <c r="AE66" s="275">
        <f>AE65*C19</f>
        <v>0.29702439424943999</v>
      </c>
      <c r="AF66" s="276">
        <f>AE65-AE66</f>
        <v>1.9877786384385601</v>
      </c>
      <c r="AG66" s="277">
        <f>AA66+AE66</f>
        <v>2.2332981507646941</v>
      </c>
      <c r="AI66" s="279" t="s">
        <v>63</v>
      </c>
      <c r="AJ66" s="283">
        <f>AG59*C34</f>
        <v>7.7570473332000001</v>
      </c>
      <c r="AK66" s="238"/>
      <c r="AL66" s="272">
        <f>AJ66-AJ66/1.18</f>
        <v>1.1832784067593218</v>
      </c>
      <c r="AM66" s="275">
        <v>0</v>
      </c>
      <c r="AN66" s="275">
        <v>0</v>
      </c>
      <c r="AO66" s="275">
        <f>AP65*C20</f>
        <v>0.41888055599279994</v>
      </c>
      <c r="AP66" s="275">
        <f>AP65*C19</f>
        <v>0.18151490759687999</v>
      </c>
      <c r="AQ66" s="276">
        <f>AP65-AP66</f>
        <v>1.2147536123791198</v>
      </c>
      <c r="AR66" s="277">
        <f>AL66+AP66</f>
        <v>1.3647933143562019</v>
      </c>
      <c r="AT66" s="279" t="s">
        <v>63</v>
      </c>
      <c r="AU66" s="283">
        <f>AN59*C34</f>
        <v>1.7629653029999999</v>
      </c>
      <c r="AV66" s="238"/>
      <c r="AW66" s="272">
        <f>AU66-AU66/1.18</f>
        <v>0.2689269106271186</v>
      </c>
      <c r="AX66" s="275">
        <v>0</v>
      </c>
      <c r="AY66" s="275">
        <v>0</v>
      </c>
      <c r="AZ66" s="275">
        <f>BA65*C20</f>
        <v>0.095200126361999982</v>
      </c>
      <c r="BA66" s="275">
        <f>BA65*C19</f>
        <v>0.041253388090199995</v>
      </c>
      <c r="BB66" s="276">
        <f>BA65-BA66</f>
        <v>0.27608036644979994</v>
      </c>
      <c r="BC66" s="676">
        <f>AW66+BA66</f>
        <v>0.31018029871731861</v>
      </c>
      <c r="BD66" s="665"/>
      <c r="BE66" s="665"/>
    </row>
    <row r="67">
      <c r="A67" s="105"/>
      <c r="B67" s="279"/>
      <c r="C67" s="280"/>
      <c r="D67" s="238"/>
      <c r="E67" s="272"/>
      <c r="F67" s="275"/>
      <c r="G67" s="275"/>
      <c r="H67" s="275"/>
      <c r="I67" s="281">
        <f>C68*G35</f>
        <v>50.864549999999994</v>
      </c>
      <c r="J67" s="284"/>
      <c r="K67" s="277"/>
      <c r="M67" s="279"/>
      <c r="N67" s="280"/>
      <c r="O67" s="238"/>
      <c r="P67" s="272"/>
      <c r="Q67" s="275"/>
      <c r="R67" s="275"/>
      <c r="S67" s="275"/>
      <c r="T67" s="281">
        <f>N68*G35</f>
        <v>19.040025272399998</v>
      </c>
      <c r="U67" s="284"/>
      <c r="V67" s="277"/>
      <c r="X67" s="279"/>
      <c r="Y67" s="280"/>
      <c r="Z67" s="238"/>
      <c r="AA67" s="272"/>
      <c r="AB67" s="275"/>
      <c r="AC67" s="275"/>
      <c r="AD67" s="275"/>
      <c r="AE67" s="281">
        <f>Y68*G35</f>
        <v>6.3466750907999998</v>
      </c>
      <c r="AF67" s="284"/>
      <c r="AG67" s="277"/>
      <c r="AI67" s="279"/>
      <c r="AJ67" s="280"/>
      <c r="AK67" s="238"/>
      <c r="AL67" s="272"/>
      <c r="AM67" s="275"/>
      <c r="AN67" s="275"/>
      <c r="AO67" s="275"/>
      <c r="AP67" s="281">
        <f>AJ68*G35</f>
        <v>3.8785236666</v>
      </c>
      <c r="AQ67" s="284"/>
      <c r="AR67" s="277"/>
      <c r="AT67" s="279"/>
      <c r="AU67" s="280"/>
      <c r="AV67" s="238"/>
      <c r="AW67" s="272"/>
      <c r="AX67" s="275"/>
      <c r="AY67" s="275"/>
      <c r="AZ67" s="275"/>
      <c r="BA67" s="281">
        <f>AU68*G35</f>
        <v>0.88148265149999994</v>
      </c>
      <c r="BB67" s="284"/>
      <c r="BC67" s="676"/>
      <c r="BD67" s="665"/>
      <c r="BE67" s="665"/>
    </row>
    <row r="68" ht="69.75" customHeight="1">
      <c r="A68" s="105"/>
      <c r="B68" s="285" t="s">
        <v>108</v>
      </c>
      <c r="C68" s="283">
        <f>J59*C35</f>
        <v>203.45819999999998</v>
      </c>
      <c r="D68" s="238"/>
      <c r="E68" s="272">
        <f>C68-C68/1.18</f>
        <v>31.035996610169491</v>
      </c>
      <c r="F68" s="275">
        <v>0</v>
      </c>
      <c r="G68" s="275">
        <v>0</v>
      </c>
      <c r="H68" s="275">
        <f>I67*C20</f>
        <v>15.259364999999997</v>
      </c>
      <c r="I68" s="275">
        <f>I67*C19</f>
        <v>6.6123914999999993</v>
      </c>
      <c r="J68" s="276">
        <f>I67-I68</f>
        <v>44.252158499999993</v>
      </c>
      <c r="K68" s="277">
        <f>E68+I68</f>
        <v>37.648388110169492</v>
      </c>
      <c r="M68" s="285" t="s">
        <v>108</v>
      </c>
      <c r="N68" s="283">
        <f>R59*C35</f>
        <v>76.160101089599991</v>
      </c>
      <c r="O68" s="238"/>
      <c r="P68" s="272">
        <f>N68-N68/1.18</f>
        <v>11.61764253909152</v>
      </c>
      <c r="Q68" s="275">
        <v>0</v>
      </c>
      <c r="R68" s="275">
        <v>0</v>
      </c>
      <c r="S68" s="275">
        <f>T67*C20</f>
        <v>5.7120075817199991</v>
      </c>
      <c r="T68" s="275">
        <f>T67*C19</f>
        <v>2.4752032854119999</v>
      </c>
      <c r="U68" s="276">
        <f>T67-T68</f>
        <v>16.564821986987997</v>
      </c>
      <c r="V68" s="277">
        <f>P68+T68</f>
        <v>14.09284582450352</v>
      </c>
      <c r="X68" s="285" t="s">
        <v>108</v>
      </c>
      <c r="Y68" s="283">
        <f>Y59*C35</f>
        <v>25.386700363199999</v>
      </c>
      <c r="Z68" s="238"/>
      <c r="AA68" s="272">
        <f>Y68-Y68/1.18</f>
        <v>3.8725475130305078</v>
      </c>
      <c r="AB68" s="275">
        <v>0</v>
      </c>
      <c r="AC68" s="275">
        <v>0</v>
      </c>
      <c r="AD68" s="275">
        <f>AE67*C20</f>
        <v>1.9040025272399999</v>
      </c>
      <c r="AE68" s="275">
        <f>AE67*C19</f>
        <v>0.82506776180399999</v>
      </c>
      <c r="AF68" s="276">
        <f>AE67-AE68</f>
        <v>5.5216073289959997</v>
      </c>
      <c r="AG68" s="277">
        <f>AA68+AE68</f>
        <v>4.6976152748345079</v>
      </c>
      <c r="AI68" s="285" t="s">
        <v>108</v>
      </c>
      <c r="AJ68" s="283">
        <f>AG59*C35</f>
        <v>15.5140946664</v>
      </c>
      <c r="AK68" s="238"/>
      <c r="AL68" s="272">
        <f>AJ68-AJ68/1.18</f>
        <v>2.3665568135186437</v>
      </c>
      <c r="AM68" s="275">
        <v>0</v>
      </c>
      <c r="AN68" s="275">
        <v>0</v>
      </c>
      <c r="AO68" s="275">
        <f>AP67*C20</f>
        <v>1.16355709998</v>
      </c>
      <c r="AP68" s="275">
        <f>AP67*C19</f>
        <v>0.50420807665800005</v>
      </c>
      <c r="AQ68" s="276">
        <f>AP67-AP68</f>
        <v>3.3743155899419999</v>
      </c>
      <c r="AR68" s="277">
        <f>AL68+AP68</f>
        <v>2.8707648901766438</v>
      </c>
      <c r="AT68" s="285" t="s">
        <v>108</v>
      </c>
      <c r="AU68" s="283">
        <f>AN59*C35</f>
        <v>3.5259306059999997</v>
      </c>
      <c r="AV68" s="238"/>
      <c r="AW68" s="272">
        <f>AU68-AU68/1.18</f>
        <v>0.5378538212542372</v>
      </c>
      <c r="AX68" s="275">
        <v>0</v>
      </c>
      <c r="AY68" s="275">
        <v>0</v>
      </c>
      <c r="AZ68" s="275">
        <f>BA67*C20</f>
        <v>0.26444479544999999</v>
      </c>
      <c r="BA68" s="275">
        <f>BA67*C19</f>
        <v>0.114592744695</v>
      </c>
      <c r="BB68" s="276">
        <f>BA67-BA68</f>
        <v>0.76688990680499991</v>
      </c>
      <c r="BC68" s="676">
        <f>AW68+BA68</f>
        <v>0.65244656594923722</v>
      </c>
      <c r="BD68" s="665"/>
      <c r="BE68" s="665"/>
    </row>
    <row r="69">
      <c r="A69" s="105"/>
      <c r="B69" s="285"/>
      <c r="C69" s="280"/>
      <c r="D69" s="238"/>
      <c r="E69" s="272"/>
      <c r="F69" s="275"/>
      <c r="G69" s="275"/>
      <c r="H69" s="275"/>
      <c r="I69" s="281">
        <f>C70*G36</f>
        <v>15.536807999999999</v>
      </c>
      <c r="J69" s="284"/>
      <c r="K69" s="277"/>
      <c r="M69" s="285"/>
      <c r="N69" s="280"/>
      <c r="O69" s="238"/>
      <c r="P69" s="272"/>
      <c r="Q69" s="275"/>
      <c r="R69" s="275"/>
      <c r="S69" s="275"/>
      <c r="T69" s="281">
        <f>N70*G36</f>
        <v>5.8158622650239993</v>
      </c>
      <c r="U69" s="284"/>
      <c r="V69" s="277"/>
      <c r="X69" s="285"/>
      <c r="Y69" s="280"/>
      <c r="Z69" s="238"/>
      <c r="AA69" s="272"/>
      <c r="AB69" s="275"/>
      <c r="AC69" s="275"/>
      <c r="AD69" s="275"/>
      <c r="AE69" s="281">
        <f>Y70*G36</f>
        <v>1.9386207550080001</v>
      </c>
      <c r="AF69" s="284"/>
      <c r="AG69" s="277"/>
      <c r="AI69" s="285"/>
      <c r="AJ69" s="280"/>
      <c r="AK69" s="238"/>
      <c r="AL69" s="272"/>
      <c r="AM69" s="275"/>
      <c r="AN69" s="275"/>
      <c r="AO69" s="275"/>
      <c r="AP69" s="281">
        <f>AJ70*G36</f>
        <v>1.184712683616</v>
      </c>
      <c r="AQ69" s="284"/>
      <c r="AR69" s="277"/>
      <c r="AT69" s="285"/>
      <c r="AU69" s="280"/>
      <c r="AV69" s="238"/>
      <c r="AW69" s="272"/>
      <c r="AX69" s="275"/>
      <c r="AY69" s="275"/>
      <c r="AZ69" s="275"/>
      <c r="BA69" s="281">
        <f>AU70*G36</f>
        <v>0.26925288264000002</v>
      </c>
      <c r="BB69" s="284"/>
      <c r="BC69" s="676"/>
      <c r="BD69" s="665"/>
      <c r="BE69" s="665"/>
    </row>
    <row r="70" ht="63.75" customHeight="1">
      <c r="A70" s="105"/>
      <c r="B70" s="286" t="s">
        <v>109</v>
      </c>
      <c r="C70" s="287">
        <f>J59*C36</f>
        <v>64.736699999999999</v>
      </c>
      <c r="D70" s="238"/>
      <c r="E70" s="256">
        <f>C70-C70/1.18</f>
        <v>9.8750898305084718</v>
      </c>
      <c r="F70" s="252">
        <v>0</v>
      </c>
      <c r="G70" s="252">
        <v>0</v>
      </c>
      <c r="H70" s="252">
        <f>I69*C20</f>
        <v>4.6610423999999995</v>
      </c>
      <c r="I70" s="252">
        <f>I69*C19</f>
        <v>2.0197850399999999</v>
      </c>
      <c r="J70" s="288">
        <f>I69-I70</f>
        <v>13.517022959999998</v>
      </c>
      <c r="K70" s="289">
        <f>E70+I70</f>
        <v>11.894874870508472</v>
      </c>
      <c r="M70" s="286" t="s">
        <v>109</v>
      </c>
      <c r="N70" s="287">
        <f>R59*C36</f>
        <v>24.232759437599999</v>
      </c>
      <c r="O70" s="238"/>
      <c r="P70" s="256">
        <f>N70-N70/1.18</f>
        <v>3.6965226260745752</v>
      </c>
      <c r="Q70" s="252">
        <v>0</v>
      </c>
      <c r="R70" s="252">
        <v>0</v>
      </c>
      <c r="S70" s="252">
        <f>T69*C20</f>
        <v>1.7447586795071997</v>
      </c>
      <c r="T70" s="252">
        <f>T69*C19</f>
        <v>0.75606209445311989</v>
      </c>
      <c r="U70" s="288">
        <f>T69-T70</f>
        <v>5.0598001705708793</v>
      </c>
      <c r="V70" s="289">
        <f>P70+T70</f>
        <v>4.4525847205276952</v>
      </c>
      <c r="X70" s="286" t="s">
        <v>109</v>
      </c>
      <c r="Y70" s="287">
        <f>Y59*C36</f>
        <v>8.0775864792000007</v>
      </c>
      <c r="Z70" s="238"/>
      <c r="AA70" s="256">
        <f>Y70-Y70/1.18</f>
        <v>1.2321742086915251</v>
      </c>
      <c r="AB70" s="252">
        <v>0</v>
      </c>
      <c r="AC70" s="252">
        <v>0</v>
      </c>
      <c r="AD70" s="252">
        <f>AE69*C20</f>
        <v>0.58158622650239999</v>
      </c>
      <c r="AE70" s="252">
        <f>AE69*C19</f>
        <v>0.25202069815104</v>
      </c>
      <c r="AF70" s="288">
        <f>AE69-AE70</f>
        <v>1.6866000568569601</v>
      </c>
      <c r="AG70" s="289">
        <f>AA70+AE70</f>
        <v>1.4841949068425651</v>
      </c>
      <c r="AI70" s="286" t="s">
        <v>109</v>
      </c>
      <c r="AJ70" s="287">
        <f>AG59*C36</f>
        <v>4.9363028484000004</v>
      </c>
      <c r="AK70" s="238"/>
      <c r="AL70" s="256">
        <f>AJ70-AJ70/1.18</f>
        <v>0.75299534975593208</v>
      </c>
      <c r="AM70" s="252">
        <v>0</v>
      </c>
      <c r="AN70" s="252">
        <v>0</v>
      </c>
      <c r="AO70" s="252">
        <f>AP69*C20</f>
        <v>0.35541380508479997</v>
      </c>
      <c r="AP70" s="252">
        <f>AP69*C19</f>
        <v>0.15401264887008001</v>
      </c>
      <c r="AQ70" s="288">
        <f>AP69-AP70</f>
        <v>1.0307000347459201</v>
      </c>
      <c r="AR70" s="289">
        <f>AL70+AP70</f>
        <v>0.90700799862601211</v>
      </c>
      <c r="AT70" s="286" t="s">
        <v>109</v>
      </c>
      <c r="AU70" s="287">
        <f>AN59*C36</f>
        <v>1.1218870110000001</v>
      </c>
      <c r="AV70" s="238"/>
      <c r="AW70" s="256">
        <f>AU70-AU70/1.18</f>
        <v>0.17113530676271183</v>
      </c>
      <c r="AX70" s="252">
        <v>0</v>
      </c>
      <c r="AY70" s="252">
        <v>0</v>
      </c>
      <c r="AZ70" s="252">
        <f>BA69*C20</f>
        <v>0.08077586479200001</v>
      </c>
      <c r="BA70" s="252">
        <f>BA69*C19</f>
        <v>0.035002874743200005</v>
      </c>
      <c r="BB70" s="288">
        <f>BA69-BA70</f>
        <v>0.23425000789680001</v>
      </c>
      <c r="BC70" s="822">
        <f>AW70+BA70</f>
        <v>0.20613818150591184</v>
      </c>
      <c r="BD70" s="665"/>
      <c r="BE70" s="665"/>
    </row>
    <row r="71">
      <c r="A71" s="105"/>
      <c r="B71" s="193"/>
      <c r="C71" s="290"/>
      <c r="D71" s="238"/>
      <c r="K71" s="268"/>
      <c r="M71" s="291"/>
      <c r="N71" s="292"/>
      <c r="X71" s="293"/>
      <c r="Y71" s="294"/>
      <c r="AI71" s="293"/>
      <c r="AJ71" s="294"/>
      <c r="AO71" s="238"/>
      <c r="AP71" s="238"/>
      <c r="AT71" s="293"/>
      <c r="AU71" s="294"/>
      <c r="BD71" s="665"/>
      <c r="BE71" s="665"/>
    </row>
    <row r="72" ht="15.75">
      <c r="A72" s="105"/>
      <c r="B72" s="220" t="s">
        <v>110</v>
      </c>
      <c r="C72" s="290"/>
      <c r="D72" s="238"/>
      <c r="K72" s="268"/>
      <c r="M72" s="295"/>
      <c r="N72" s="296"/>
      <c r="X72" s="297"/>
      <c r="Y72" s="298"/>
      <c r="AI72" s="297"/>
      <c r="AJ72" s="298"/>
      <c r="AO72" s="238"/>
      <c r="AP72" s="238"/>
      <c r="AT72" s="297"/>
      <c r="AU72" s="298"/>
      <c r="BD72" s="665"/>
      <c r="BE72" s="665"/>
    </row>
    <row r="73" ht="15.75">
      <c r="A73" s="105" t="s">
        <v>111</v>
      </c>
      <c r="B73" s="220" t="s">
        <v>61</v>
      </c>
      <c r="C73" s="290"/>
      <c r="D73" s="238"/>
      <c r="E73" s="259"/>
      <c r="F73" s="260"/>
      <c r="G73" s="260"/>
      <c r="H73" s="260"/>
      <c r="I73" s="299">
        <f>C74*G33</f>
        <v>18.103155749999999</v>
      </c>
      <c r="J73" s="300"/>
      <c r="K73" s="301"/>
      <c r="M73" s="302" t="s">
        <v>110</v>
      </c>
      <c r="N73" s="257"/>
      <c r="O73" s="238"/>
      <c r="P73" s="259"/>
      <c r="Q73" s="260"/>
      <c r="R73" s="260"/>
      <c r="S73" s="260"/>
      <c r="T73" s="261">
        <f>N74*G33</f>
        <v>6.776518085585999</v>
      </c>
      <c r="U73" s="262"/>
      <c r="V73" s="263"/>
      <c r="X73" s="302" t="s">
        <v>110</v>
      </c>
      <c r="Y73" s="257"/>
      <c r="Z73" s="238"/>
      <c r="AA73" s="259"/>
      <c r="AB73" s="260"/>
      <c r="AC73" s="260"/>
      <c r="AD73" s="260"/>
      <c r="AE73" s="261">
        <f>Y74*G33</f>
        <v>2.2588393618619995</v>
      </c>
      <c r="AF73" s="262"/>
      <c r="AG73" s="263"/>
      <c r="AI73" s="302" t="s">
        <v>110</v>
      </c>
      <c r="AJ73" s="257"/>
      <c r="AK73" s="238"/>
      <c r="AL73" s="259"/>
      <c r="AM73" s="260"/>
      <c r="AN73" s="260"/>
      <c r="AO73" s="260"/>
      <c r="AP73" s="261">
        <f>AJ74*G33</f>
        <v>1.3804018322489997</v>
      </c>
      <c r="AQ73" s="262"/>
      <c r="AR73" s="263"/>
      <c r="AT73" s="302" t="s">
        <v>110</v>
      </c>
      <c r="AU73" s="257"/>
      <c r="AV73" s="238"/>
      <c r="AW73" s="259"/>
      <c r="AX73" s="260"/>
      <c r="AY73" s="260"/>
      <c r="AZ73" s="260"/>
      <c r="BA73" s="261">
        <f>AU74*G33</f>
        <v>0.31372768914749993</v>
      </c>
      <c r="BB73" s="262"/>
      <c r="BC73" s="674"/>
      <c r="BD73" s="665"/>
      <c r="BE73" s="665"/>
    </row>
    <row r="74">
      <c r="A74" s="105"/>
      <c r="B74" s="269" t="s">
        <v>61</v>
      </c>
      <c r="C74" s="303">
        <f>J64*C33</f>
        <v>72.412622999999996</v>
      </c>
      <c r="D74" s="238"/>
      <c r="E74" s="272">
        <f>C74-C74/1.18</f>
        <v>11.045993338983045</v>
      </c>
      <c r="F74" s="275">
        <v>0</v>
      </c>
      <c r="G74" s="275">
        <v>0</v>
      </c>
      <c r="H74" s="275">
        <f>I73*C20</f>
        <v>5.4309467249999992</v>
      </c>
      <c r="I74" s="275">
        <f>I73*C19</f>
        <v>2.3534102474999998</v>
      </c>
      <c r="J74" s="276">
        <f>I73-I74</f>
        <v>15.7497455025</v>
      </c>
      <c r="K74" s="277">
        <f>E74+I74</f>
        <v>13.399403586483045</v>
      </c>
      <c r="M74" s="269" t="s">
        <v>107</v>
      </c>
      <c r="N74" s="270">
        <f>U64*C33</f>
        <v>27.106072342343996</v>
      </c>
      <c r="O74" s="238"/>
      <c r="P74" s="272">
        <f>N74-N74/1.18</f>
        <v>4.1348245945948463</v>
      </c>
      <c r="Q74" s="272">
        <v>0</v>
      </c>
      <c r="R74" s="275">
        <v>0</v>
      </c>
      <c r="S74" s="275">
        <f>T73*C20</f>
        <v>2.0329554256757998</v>
      </c>
      <c r="T74" s="275">
        <f>T73*C19</f>
        <v>0.88094735112617994</v>
      </c>
      <c r="U74" s="276">
        <f>T73-T74</f>
        <v>5.8955707344598194</v>
      </c>
      <c r="V74" s="277">
        <f>P74+T74</f>
        <v>5.0157719457210259</v>
      </c>
      <c r="X74" s="269" t="s">
        <v>107</v>
      </c>
      <c r="Y74" s="270">
        <f>AF64*C33</f>
        <v>9.0353574474479981</v>
      </c>
      <c r="Z74" s="238"/>
      <c r="AA74" s="272">
        <f>Y74-Y74/1.18</f>
        <v>1.3782748648649488</v>
      </c>
      <c r="AB74" s="272">
        <v>0</v>
      </c>
      <c r="AC74" s="275">
        <v>0</v>
      </c>
      <c r="AD74" s="275">
        <f>AE73*C20</f>
        <v>0.67765180855859986</v>
      </c>
      <c r="AE74" s="275">
        <f>AE73*C19</f>
        <v>0.29364911704205993</v>
      </c>
      <c r="AF74" s="276">
        <f>AE73-AE74</f>
        <v>1.9651902448199396</v>
      </c>
      <c r="AG74" s="277">
        <f>AA74+AE74</f>
        <v>1.6719239819070086</v>
      </c>
      <c r="AI74" s="269" t="s">
        <v>107</v>
      </c>
      <c r="AJ74" s="270">
        <f>AQ64*C33</f>
        <v>5.5216073289959988</v>
      </c>
      <c r="AK74" s="238"/>
      <c r="AL74" s="272">
        <f>AJ74-AJ74/1.18</f>
        <v>0.84227908408413477</v>
      </c>
      <c r="AM74" s="272">
        <v>0</v>
      </c>
      <c r="AN74" s="275">
        <v>0</v>
      </c>
      <c r="AO74" s="275">
        <f>AP73*C20</f>
        <v>0.41412054967469991</v>
      </c>
      <c r="AP74" s="275">
        <f>AP73*C19</f>
        <v>0.17945223819236997</v>
      </c>
      <c r="AQ74" s="276">
        <f>AP73-AP74</f>
        <v>1.2009495940566297</v>
      </c>
      <c r="AR74" s="277">
        <f>AL74+AP74</f>
        <v>1.0217313222765048</v>
      </c>
      <c r="AT74" s="269" t="s">
        <v>107</v>
      </c>
      <c r="AU74" s="270">
        <f>BB64*C33</f>
        <v>1.2549107565899997</v>
      </c>
      <c r="AV74" s="238"/>
      <c r="AW74" s="272">
        <f>AU74-AU74/1.18</f>
        <v>0.19142706456457614</v>
      </c>
      <c r="AX74" s="272">
        <v>0</v>
      </c>
      <c r="AY74" s="275">
        <v>0</v>
      </c>
      <c r="AZ74" s="275">
        <f>BA73*C20</f>
        <v>0.09411830674424998</v>
      </c>
      <c r="BA74" s="275">
        <f>BA73*C19</f>
        <v>0.040784599589174991</v>
      </c>
      <c r="BB74" s="276">
        <f>BA73-BA74</f>
        <v>0.27294308955832491</v>
      </c>
      <c r="BC74" s="676">
        <f>AW74+BA74</f>
        <v>0.23221166415375114</v>
      </c>
      <c r="BD74" s="665"/>
      <c r="BE74" s="665"/>
    </row>
    <row r="75">
      <c r="A75" s="105"/>
      <c r="B75" s="279"/>
      <c r="C75" s="280"/>
      <c r="D75" s="238"/>
      <c r="E75" s="272"/>
      <c r="F75" s="275"/>
      <c r="G75" s="275"/>
      <c r="H75" s="275"/>
      <c r="I75" s="230">
        <f>C76*G34</f>
        <v>2.3896165589999998</v>
      </c>
      <c r="J75" s="276"/>
      <c r="K75" s="277"/>
      <c r="M75" s="279"/>
      <c r="N75" s="280"/>
      <c r="O75" s="238"/>
      <c r="P75" s="272"/>
      <c r="Q75" s="275"/>
      <c r="R75" s="275"/>
      <c r="S75" s="275"/>
      <c r="T75" s="281">
        <f>N76*G34</f>
        <v>0.89450038729735182</v>
      </c>
      <c r="U75" s="282"/>
      <c r="V75" s="277"/>
      <c r="X75" s="279"/>
      <c r="Y75" s="280"/>
      <c r="Z75" s="238"/>
      <c r="AA75" s="272"/>
      <c r="AB75" s="275"/>
      <c r="AC75" s="275"/>
      <c r="AD75" s="275"/>
      <c r="AE75" s="281">
        <f>Y76*G34</f>
        <v>0.29816679576578398</v>
      </c>
      <c r="AF75" s="282"/>
      <c r="AG75" s="277"/>
      <c r="AI75" s="279"/>
      <c r="AJ75" s="280"/>
      <c r="AK75" s="238"/>
      <c r="AL75" s="272"/>
      <c r="AM75" s="275"/>
      <c r="AN75" s="275"/>
      <c r="AO75" s="275"/>
      <c r="AP75" s="281">
        <f>AJ76*G34</f>
        <v>0.18221304185686796</v>
      </c>
      <c r="AQ75" s="282"/>
      <c r="AR75" s="277"/>
      <c r="AT75" s="279"/>
      <c r="AU75" s="280"/>
      <c r="AV75" s="238"/>
      <c r="AW75" s="272"/>
      <c r="AX75" s="275"/>
      <c r="AY75" s="275"/>
      <c r="AZ75" s="275"/>
      <c r="BA75" s="281">
        <f>AU76*G34</f>
        <v>0.04141205496746999</v>
      </c>
      <c r="BB75" s="282"/>
      <c r="BC75" s="676"/>
      <c r="BD75" s="665"/>
      <c r="BE75" s="665"/>
    </row>
    <row r="76">
      <c r="A76" s="105"/>
      <c r="B76" s="279" t="s">
        <v>63</v>
      </c>
      <c r="C76" s="280">
        <f>J64*C34</f>
        <v>13.275647549999999</v>
      </c>
      <c r="D76" s="238"/>
      <c r="E76" s="272">
        <f>C76-C76/1.18</f>
        <v>2.0250987788135593</v>
      </c>
      <c r="F76" s="275">
        <v>0</v>
      </c>
      <c r="G76" s="275">
        <v>0</v>
      </c>
      <c r="H76" s="275">
        <f>I75*C20</f>
        <v>0.71688496769999988</v>
      </c>
      <c r="I76" s="275">
        <f>I75*C19</f>
        <v>0.31065015267000001</v>
      </c>
      <c r="J76" s="276">
        <f>I75-I76</f>
        <v>2.0789664063299997</v>
      </c>
      <c r="K76" s="277">
        <f>E76+I76</f>
        <v>2.3357489314835593</v>
      </c>
      <c r="M76" s="279" t="s">
        <v>63</v>
      </c>
      <c r="N76" s="283">
        <f>U64*C34</f>
        <v>4.9694465960963994</v>
      </c>
      <c r="O76" s="238"/>
      <c r="P76" s="272">
        <f>N76-N76/1.18</f>
        <v>0.758051175675722</v>
      </c>
      <c r="Q76" s="275">
        <v>0</v>
      </c>
      <c r="R76" s="275">
        <v>0</v>
      </c>
      <c r="S76" s="275">
        <f>T75*C20</f>
        <v>0.26835011618920551</v>
      </c>
      <c r="T76" s="275">
        <f>T75*C19</f>
        <v>0.11628505034865574</v>
      </c>
      <c r="U76" s="276">
        <f>T75-T76</f>
        <v>0.77821533694869605</v>
      </c>
      <c r="V76" s="277">
        <f>P76+T76</f>
        <v>0.87433622602437777</v>
      </c>
      <c r="X76" s="279" t="s">
        <v>63</v>
      </c>
      <c r="Y76" s="283">
        <f>AF64*C34</f>
        <v>1.6564821986987999</v>
      </c>
      <c r="Z76" s="238"/>
      <c r="AA76" s="272">
        <f>Y76-Y76/1.18</f>
        <v>0.25268372522524052</v>
      </c>
      <c r="AB76" s="275">
        <v>0</v>
      </c>
      <c r="AC76" s="275">
        <v>0</v>
      </c>
      <c r="AD76" s="275">
        <f>AE75*C20</f>
        <v>0.089450038729735185</v>
      </c>
      <c r="AE76" s="275">
        <f>AE75*C19</f>
        <v>0.038761683449551922</v>
      </c>
      <c r="AF76" s="276">
        <f>AE75-AE76</f>
        <v>0.25940511231623203</v>
      </c>
      <c r="AG76" s="277">
        <f>AA76+AE76</f>
        <v>0.29144540867479246</v>
      </c>
      <c r="AI76" s="279" t="s">
        <v>63</v>
      </c>
      <c r="AJ76" s="283">
        <f>AQ64*C34</f>
        <v>1.0122946769825998</v>
      </c>
      <c r="AK76" s="238"/>
      <c r="AL76" s="272">
        <f>AJ76-AJ76/1.18</f>
        <v>0.15441783208209148</v>
      </c>
      <c r="AM76" s="275">
        <v>0</v>
      </c>
      <c r="AN76" s="275">
        <v>0</v>
      </c>
      <c r="AO76" s="275">
        <f>AP75*C20</f>
        <v>0.054663912557060386</v>
      </c>
      <c r="AP76" s="275">
        <f>AP75*C19</f>
        <v>0.023687695441392834</v>
      </c>
      <c r="AQ76" s="276">
        <f>AP75-AP76</f>
        <v>0.15852534641547511</v>
      </c>
      <c r="AR76" s="277">
        <f>AL76+AP76</f>
        <v>0.1781055275234843</v>
      </c>
      <c r="AT76" s="279" t="s">
        <v>63</v>
      </c>
      <c r="AU76" s="283">
        <f>BB64*C34</f>
        <v>0.23006697204149995</v>
      </c>
      <c r="AV76" s="238"/>
      <c r="AW76" s="272">
        <f>AU76-AU76/1.18</f>
        <v>0.035094961836838967</v>
      </c>
      <c r="AX76" s="275">
        <v>0</v>
      </c>
      <c r="AY76" s="275">
        <v>0</v>
      </c>
      <c r="AZ76" s="275">
        <f>BA75*C20</f>
        <v>0.012423616490240997</v>
      </c>
      <c r="BA76" s="275">
        <f>BA75*C19</f>
        <v>0.0053835671457710989</v>
      </c>
      <c r="BB76" s="276">
        <f>BA75-BA76</f>
        <v>0.036028487821698887</v>
      </c>
      <c r="BC76" s="676">
        <f>AW76+BA76</f>
        <v>0.040478528982610062</v>
      </c>
      <c r="BD76" s="665"/>
      <c r="BE76" s="665"/>
    </row>
    <row r="77">
      <c r="A77" s="105"/>
      <c r="B77" s="279"/>
      <c r="C77" s="280"/>
      <c r="D77" s="238"/>
      <c r="E77" s="272"/>
      <c r="F77" s="275"/>
      <c r="G77" s="275"/>
      <c r="H77" s="275"/>
      <c r="I77" s="230">
        <f>C78*G35</f>
        <v>6.6378237749999993</v>
      </c>
      <c r="J77" s="276"/>
      <c r="K77" s="277"/>
      <c r="M77" s="279"/>
      <c r="N77" s="280"/>
      <c r="O77" s="238"/>
      <c r="P77" s="272"/>
      <c r="Q77" s="275"/>
      <c r="R77" s="275"/>
      <c r="S77" s="275"/>
      <c r="T77" s="281">
        <f>N78*G35</f>
        <v>2.4847232980481997</v>
      </c>
      <c r="U77" s="284"/>
      <c r="V77" s="277"/>
      <c r="X77" s="279"/>
      <c r="Y77" s="280"/>
      <c r="Z77" s="238"/>
      <c r="AA77" s="272"/>
      <c r="AB77" s="275"/>
      <c r="AC77" s="275"/>
      <c r="AD77" s="275"/>
      <c r="AE77" s="281">
        <f>Y78*G35</f>
        <v>0.82824109934939993</v>
      </c>
      <c r="AF77" s="284"/>
      <c r="AG77" s="277"/>
      <c r="AI77" s="279"/>
      <c r="AJ77" s="280"/>
      <c r="AK77" s="238"/>
      <c r="AL77" s="272"/>
      <c r="AM77" s="275"/>
      <c r="AN77" s="275"/>
      <c r="AO77" s="275"/>
      <c r="AP77" s="281">
        <f>AJ78*G35</f>
        <v>0.50614733849129989</v>
      </c>
      <c r="AQ77" s="284"/>
      <c r="AR77" s="277"/>
      <c r="AT77" s="279"/>
      <c r="AU77" s="280"/>
      <c r="AV77" s="238"/>
      <c r="AW77" s="272"/>
      <c r="AX77" s="275"/>
      <c r="AY77" s="275"/>
      <c r="AZ77" s="275"/>
      <c r="BA77" s="281">
        <f>AU78*G35</f>
        <v>0.11503348602074998</v>
      </c>
      <c r="BB77" s="284"/>
      <c r="BC77" s="676"/>
      <c r="BD77" s="665"/>
      <c r="BE77" s="665"/>
    </row>
    <row r="78" ht="66.75" customHeight="1">
      <c r="A78" s="105"/>
      <c r="B78" s="285" t="s">
        <v>112</v>
      </c>
      <c r="C78" s="280">
        <f>J64*C35</f>
        <v>26.551295099999997</v>
      </c>
      <c r="D78" s="238"/>
      <c r="E78" s="272">
        <f>C78-C78/1.18</f>
        <v>4.0501975576271185</v>
      </c>
      <c r="F78" s="275">
        <v>0</v>
      </c>
      <c r="G78" s="275">
        <v>0</v>
      </c>
      <c r="H78" s="275">
        <f>I77*C20</f>
        <v>1.9913471324999996</v>
      </c>
      <c r="I78" s="275">
        <f>I77*C19</f>
        <v>0.86291709074999989</v>
      </c>
      <c r="J78" s="276">
        <f>I77-I78</f>
        <v>5.7749066842499994</v>
      </c>
      <c r="K78" s="277">
        <f>E78+I78</f>
        <v>4.9131146483771184</v>
      </c>
      <c r="M78" s="285" t="s">
        <v>108</v>
      </c>
      <c r="N78" s="283">
        <f>U64*C35</f>
        <v>9.9388931921927988</v>
      </c>
      <c r="O78" s="238"/>
      <c r="P78" s="272">
        <f>N78-N78/1.18</f>
        <v>1.516102351351444</v>
      </c>
      <c r="Q78" s="275">
        <v>0</v>
      </c>
      <c r="R78" s="275">
        <v>0</v>
      </c>
      <c r="S78" s="275">
        <f>T77*C20</f>
        <v>0.74541698941445989</v>
      </c>
      <c r="T78" s="275">
        <f>T77*C19</f>
        <v>0.32301402874626595</v>
      </c>
      <c r="U78" s="276">
        <f>T77-T78</f>
        <v>2.1617092693019337</v>
      </c>
      <c r="V78" s="277">
        <f>P78+T78</f>
        <v>1.8391163800977099</v>
      </c>
      <c r="X78" s="285" t="s">
        <v>108</v>
      </c>
      <c r="Y78" s="283">
        <f>AF64*C35</f>
        <v>3.3129643973975997</v>
      </c>
      <c r="Z78" s="238"/>
      <c r="AA78" s="272">
        <f>Y78-Y78/1.18</f>
        <v>0.50536745045048104</v>
      </c>
      <c r="AB78" s="275">
        <v>0</v>
      </c>
      <c r="AC78" s="275">
        <v>0</v>
      </c>
      <c r="AD78" s="275">
        <f>AE77*C20</f>
        <v>0.24847232980481998</v>
      </c>
      <c r="AE78" s="275">
        <f>AE77*C19</f>
        <v>0.10767134291542199</v>
      </c>
      <c r="AF78" s="276">
        <f>AE77-AE78</f>
        <v>0.72056975643397791</v>
      </c>
      <c r="AG78" s="277">
        <f>AA78+AE78</f>
        <v>0.61303879336590306</v>
      </c>
      <c r="AI78" s="285" t="s">
        <v>108</v>
      </c>
      <c r="AJ78" s="283">
        <f>AQ64*C35</f>
        <v>2.0245893539651996</v>
      </c>
      <c r="AK78" s="238"/>
      <c r="AL78" s="272">
        <f>AJ78-AJ78/1.18</f>
        <v>0.30883566416418295</v>
      </c>
      <c r="AM78" s="275">
        <v>0</v>
      </c>
      <c r="AN78" s="275">
        <v>0</v>
      </c>
      <c r="AO78" s="275">
        <f>AP77*C20</f>
        <v>0.15184420154738995</v>
      </c>
      <c r="AP78" s="275">
        <f>AP77*C19</f>
        <v>0.065799154003868987</v>
      </c>
      <c r="AQ78" s="276">
        <f>AP77-AP78</f>
        <v>0.4403481844874309</v>
      </c>
      <c r="AR78" s="277">
        <f>AL78+AP78</f>
        <v>0.37463481816805194</v>
      </c>
      <c r="AT78" s="285" t="s">
        <v>108</v>
      </c>
      <c r="AU78" s="283">
        <f>BB64*C35</f>
        <v>0.4601339440829999</v>
      </c>
      <c r="AV78" s="238"/>
      <c r="AW78" s="272">
        <f>AU78-AU78/1.18</f>
        <v>0.070189923673677934</v>
      </c>
      <c r="AX78" s="275">
        <v>0</v>
      </c>
      <c r="AY78" s="275">
        <v>0</v>
      </c>
      <c r="AZ78" s="275">
        <f>BA77*C20</f>
        <v>0.034510045806224993</v>
      </c>
      <c r="BA78" s="275">
        <f>BA77*C19</f>
        <v>0.014954353182697498</v>
      </c>
      <c r="BB78" s="276">
        <f>BA77-BA78</f>
        <v>0.10007913283805248</v>
      </c>
      <c r="BC78" s="676">
        <f>AW78+BA78</f>
        <v>0.085144276856375434</v>
      </c>
      <c r="BD78" s="665"/>
      <c r="BE78" s="665"/>
    </row>
    <row r="79">
      <c r="A79" s="105"/>
      <c r="B79" s="285"/>
      <c r="C79" s="280"/>
      <c r="D79" s="238"/>
      <c r="E79" s="272"/>
      <c r="F79" s="275"/>
      <c r="G79" s="275"/>
      <c r="H79" s="275"/>
      <c r="I79" s="230">
        <f>C80*G36</f>
        <v>2.027553444</v>
      </c>
      <c r="J79" s="276"/>
      <c r="K79" s="277"/>
      <c r="M79" s="285"/>
      <c r="N79" s="280"/>
      <c r="O79" s="238"/>
      <c r="P79" s="272"/>
      <c r="Q79" s="275"/>
      <c r="R79" s="275"/>
      <c r="S79" s="275"/>
      <c r="T79" s="281">
        <f>N80*G36</f>
        <v>0.75897002558563187</v>
      </c>
      <c r="U79" s="284"/>
      <c r="V79" s="277"/>
      <c r="X79" s="285"/>
      <c r="Y79" s="280"/>
      <c r="Z79" s="238"/>
      <c r="AA79" s="272"/>
      <c r="AB79" s="275"/>
      <c r="AC79" s="275"/>
      <c r="AD79" s="275"/>
      <c r="AE79" s="281">
        <f>Y80*G36</f>
        <v>0.25299000852854397</v>
      </c>
      <c r="AF79" s="284"/>
      <c r="AG79" s="277"/>
      <c r="AI79" s="285"/>
      <c r="AJ79" s="280"/>
      <c r="AK79" s="238"/>
      <c r="AL79" s="272"/>
      <c r="AM79" s="275"/>
      <c r="AN79" s="275"/>
      <c r="AO79" s="275"/>
      <c r="AP79" s="281">
        <f>AJ80*G36</f>
        <v>0.154605005211888</v>
      </c>
      <c r="AQ79" s="284"/>
      <c r="AR79" s="277"/>
      <c r="AT79" s="285"/>
      <c r="AU79" s="280"/>
      <c r="AV79" s="238"/>
      <c r="AW79" s="272"/>
      <c r="AX79" s="275"/>
      <c r="AY79" s="275"/>
      <c r="AZ79" s="275"/>
      <c r="BA79" s="281">
        <f>AU80*G36</f>
        <v>0.035137501184519998</v>
      </c>
      <c r="BB79" s="284"/>
      <c r="BC79" s="676"/>
      <c r="BD79" s="665"/>
      <c r="BE79" s="665"/>
    </row>
    <row r="80" ht="62.25" customHeight="1">
      <c r="A80" s="105"/>
      <c r="B80" s="286" t="s">
        <v>113</v>
      </c>
      <c r="C80" s="304">
        <f>J64*C36</f>
        <v>8.4481393499999999</v>
      </c>
      <c r="D80" s="238"/>
      <c r="E80" s="256">
        <f>C80-C80/1.18</f>
        <v>1.2886992228813554</v>
      </c>
      <c r="F80" s="252">
        <v>0</v>
      </c>
      <c r="G80" s="252">
        <v>0</v>
      </c>
      <c r="H80" s="252">
        <f>I79*C20</f>
        <v>0.60826603319999994</v>
      </c>
      <c r="I80" s="252">
        <f>I79*C19</f>
        <v>0.26358194771999999</v>
      </c>
      <c r="J80" s="288">
        <f>I79-I80</f>
        <v>1.7639714962799999</v>
      </c>
      <c r="K80" s="289">
        <f>E80+I80</f>
        <v>1.5522811706013555</v>
      </c>
      <c r="M80" s="305" t="s">
        <v>109</v>
      </c>
      <c r="N80" s="306">
        <f>U64*C36</f>
        <v>3.1623751066067998</v>
      </c>
      <c r="O80" s="238"/>
      <c r="P80" s="307">
        <f>N80-N80/1.18</f>
        <v>0.48239620270273198</v>
      </c>
      <c r="Q80" s="308">
        <v>0</v>
      </c>
      <c r="R80" s="308">
        <v>0</v>
      </c>
      <c r="S80" s="308">
        <f>T79*C20</f>
        <v>0.22769100767568956</v>
      </c>
      <c r="T80" s="308">
        <f>T79*C19</f>
        <v>0.09866610332613214</v>
      </c>
      <c r="U80" s="309">
        <f>T79-T80</f>
        <v>0.66030392225949974</v>
      </c>
      <c r="V80" s="310">
        <f>P80+T80</f>
        <v>0.58106230602886411</v>
      </c>
      <c r="X80" s="305" t="s">
        <v>109</v>
      </c>
      <c r="Y80" s="306">
        <f>AF64*C36</f>
        <v>1.0541250355356</v>
      </c>
      <c r="Z80" s="238"/>
      <c r="AA80" s="307">
        <f>Y80-Y80/1.18</f>
        <v>0.16079873423424407</v>
      </c>
      <c r="AB80" s="308">
        <v>0</v>
      </c>
      <c r="AC80" s="308">
        <v>0</v>
      </c>
      <c r="AD80" s="308">
        <f>AE79*C20</f>
        <v>0.075897002558563187</v>
      </c>
      <c r="AE80" s="308">
        <f>AE79*C19</f>
        <v>0.03288870110871072</v>
      </c>
      <c r="AF80" s="309">
        <f>AE79-AE80</f>
        <v>0.22010130741983325</v>
      </c>
      <c r="AG80" s="310">
        <f>AA80+AE80</f>
        <v>0.19368743534295479</v>
      </c>
      <c r="AI80" s="305" t="s">
        <v>109</v>
      </c>
      <c r="AJ80" s="306">
        <f>AQ64*C36</f>
        <v>0.64418752171619997</v>
      </c>
      <c r="AK80" s="238"/>
      <c r="AL80" s="307">
        <f>AJ80-AJ80/1.18</f>
        <v>0.098265893143149152</v>
      </c>
      <c r="AM80" s="308">
        <v>0</v>
      </c>
      <c r="AN80" s="308">
        <v>0</v>
      </c>
      <c r="AO80" s="308">
        <f>AP79*C20</f>
        <v>0.0463815015635664</v>
      </c>
      <c r="AP80" s="308">
        <f>AP79*C19</f>
        <v>0.020098650677545439</v>
      </c>
      <c r="AQ80" s="309">
        <f>AP79-AP80</f>
        <v>0.13450635453434256</v>
      </c>
      <c r="AR80" s="310">
        <f>AL80+AP80</f>
        <v>0.11836454382069458</v>
      </c>
      <c r="AT80" s="305" t="s">
        <v>109</v>
      </c>
      <c r="AU80" s="306">
        <f>BB64*C36</f>
        <v>0.1464062549355</v>
      </c>
      <c r="AV80" s="238"/>
      <c r="AW80" s="307">
        <f>AU80-AU80/1.18</f>
        <v>0.022333157532533884</v>
      </c>
      <c r="AX80" s="308">
        <v>0</v>
      </c>
      <c r="AY80" s="308">
        <v>0</v>
      </c>
      <c r="AZ80" s="308">
        <f>BA79*C20</f>
        <v>0.010541250355355998</v>
      </c>
      <c r="BA80" s="308">
        <f>BA79*C19</f>
        <v>0.0045678751539875995</v>
      </c>
      <c r="BB80" s="309">
        <f>BA79-BA80</f>
        <v>0.030569626030532399</v>
      </c>
      <c r="BC80" s="686">
        <f>AW80+BA80</f>
        <v>0.026901032686521484</v>
      </c>
      <c r="BD80" s="687"/>
      <c r="BE80" s="687"/>
    </row>
    <row r="81" ht="15.75">
      <c r="A81" s="105"/>
      <c r="B81" s="193"/>
      <c r="C81" s="290"/>
      <c r="D81" s="238"/>
      <c r="E81" s="238"/>
      <c r="F81" s="238"/>
      <c r="G81" s="238"/>
      <c r="H81" s="238"/>
      <c r="I81" s="238"/>
      <c r="J81" s="290"/>
      <c r="K81" s="311"/>
      <c r="M81" s="312"/>
      <c r="N81" s="313"/>
      <c r="O81" s="313"/>
      <c r="P81" s="314"/>
      <c r="Q81" s="314"/>
      <c r="R81" s="314"/>
      <c r="S81" s="314"/>
      <c r="T81" s="314"/>
      <c r="U81" s="314"/>
      <c r="V81" s="315">
        <f>SUM(V64:V80)</f>
        <v>71.990645922025067</v>
      </c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5">
        <f>SUM(AG64:AG80)</f>
        <v>23.99688197400836</v>
      </c>
      <c r="AH81" s="314"/>
      <c r="AI81" s="314"/>
      <c r="AJ81" s="314"/>
      <c r="AK81" s="314"/>
      <c r="AL81" s="314"/>
      <c r="AM81" s="314"/>
      <c r="AN81" s="314"/>
      <c r="AO81" s="316"/>
      <c r="AP81" s="316"/>
      <c r="AQ81" s="314"/>
      <c r="AR81" s="315">
        <f>SUM(AR64:AR80)</f>
        <v>14.664761206338438</v>
      </c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5">
        <f>SUM(BC64:BC80)</f>
        <v>3.3329002741678275</v>
      </c>
      <c r="BD81" s="823">
        <f>V81+AG81+AR81+BC81</f>
        <v>113.98518937653969</v>
      </c>
      <c r="BE81" s="824"/>
    </row>
    <row r="82" ht="15.75">
      <c r="A82" s="105" t="s">
        <v>114</v>
      </c>
      <c r="B82" s="220" t="s">
        <v>115</v>
      </c>
      <c r="C82" s="290"/>
      <c r="D82" s="238"/>
      <c r="K82" s="268"/>
      <c r="AO82" s="238"/>
      <c r="AP82" s="238"/>
      <c r="BD82" s="38"/>
      <c r="BE82" s="38"/>
    </row>
    <row r="83" ht="15.75">
      <c r="A83" s="105"/>
      <c r="B83" s="220" t="s">
        <v>61</v>
      </c>
      <c r="C83" s="290"/>
      <c r="D83" s="238"/>
      <c r="E83" s="259"/>
      <c r="F83" s="260"/>
      <c r="G83" s="260"/>
      <c r="H83" s="260"/>
      <c r="I83" s="299">
        <f>C84*G33</f>
        <v>2.362461825375</v>
      </c>
      <c r="J83" s="300"/>
      <c r="K83" s="301"/>
      <c r="P83" s="133"/>
      <c r="T83" s="133"/>
      <c r="AA83" s="133"/>
      <c r="AE83" s="133"/>
      <c r="AL83" s="133"/>
      <c r="AO83" s="238"/>
      <c r="AP83" s="238"/>
      <c r="AW83" s="133"/>
      <c r="BA83" s="133"/>
      <c r="BD83" s="320"/>
      <c r="BE83" s="320"/>
    </row>
    <row r="84">
      <c r="A84" s="105"/>
      <c r="B84" s="269" t="s">
        <v>61</v>
      </c>
      <c r="C84" s="303">
        <f>J74*C33</f>
        <v>9.4498473015000002</v>
      </c>
      <c r="D84" s="238"/>
      <c r="E84" s="272">
        <f>C84-C84/1.18</f>
        <v>1.4415021307372875</v>
      </c>
      <c r="F84" s="275">
        <v>0</v>
      </c>
      <c r="G84" s="275">
        <v>0</v>
      </c>
      <c r="H84" s="275">
        <f>I83*C20</f>
        <v>0.70873854761249999</v>
      </c>
      <c r="I84" s="275">
        <f>I83*C19</f>
        <v>0.30712003729875004</v>
      </c>
      <c r="J84" s="276">
        <f>I83-I84</f>
        <v>2.0553417880762499</v>
      </c>
      <c r="K84" s="277">
        <f>E84+I84</f>
        <v>1.7486221680360376</v>
      </c>
      <c r="AO84" s="238"/>
      <c r="AP84" s="238"/>
    </row>
    <row r="85">
      <c r="A85" s="105"/>
      <c r="B85" s="279"/>
      <c r="C85" s="280"/>
      <c r="D85" s="238"/>
      <c r="E85" s="272"/>
      <c r="F85" s="275"/>
      <c r="G85" s="275"/>
      <c r="H85" s="275"/>
      <c r="I85" s="230">
        <f>C86*G34</f>
        <v>0.31184496094949998</v>
      </c>
      <c r="J85" s="276"/>
      <c r="K85" s="277"/>
      <c r="AO85" s="238"/>
      <c r="AP85" s="238"/>
    </row>
    <row r="86">
      <c r="A86" s="105"/>
      <c r="B86" s="279" t="s">
        <v>63</v>
      </c>
      <c r="C86" s="280">
        <f>J74*C34</f>
        <v>1.732472005275</v>
      </c>
      <c r="D86" s="238"/>
      <c r="E86" s="272">
        <f>C86-C86/1.18</f>
        <v>0.26427539063516936</v>
      </c>
      <c r="F86" s="275">
        <v>0</v>
      </c>
      <c r="G86" s="275">
        <v>0</v>
      </c>
      <c r="H86" s="275">
        <f>I85*C20</f>
        <v>0.093553488284849995</v>
      </c>
      <c r="I86" s="275">
        <f>I85*C19</f>
        <v>0.040539844923435001</v>
      </c>
      <c r="J86" s="276">
        <f>I85-I86</f>
        <v>0.271305116026065</v>
      </c>
      <c r="K86" s="277">
        <f>E86+I86</f>
        <v>0.30481523555860435</v>
      </c>
      <c r="AO86" s="238"/>
      <c r="AP86" s="238"/>
    </row>
    <row r="87">
      <c r="A87" s="105"/>
      <c r="B87" s="279"/>
      <c r="C87" s="280"/>
      <c r="D87" s="238"/>
      <c r="E87" s="272"/>
      <c r="F87" s="275"/>
      <c r="G87" s="275"/>
      <c r="H87" s="275"/>
      <c r="I87" s="230">
        <f>C88*G35</f>
        <v>0.8662360026375</v>
      </c>
      <c r="J87" s="276"/>
      <c r="K87" s="277"/>
      <c r="AO87" s="238"/>
      <c r="AP87" s="238"/>
    </row>
    <row r="88" ht="39">
      <c r="A88" s="105"/>
      <c r="B88" s="285" t="s">
        <v>112</v>
      </c>
      <c r="C88" s="280">
        <f>J74*C35</f>
        <v>3.46494401055</v>
      </c>
      <c r="D88" s="238"/>
      <c r="E88" s="272">
        <f>C88-C88/1.18</f>
        <v>0.52855078127033872</v>
      </c>
      <c r="F88" s="275">
        <v>0</v>
      </c>
      <c r="G88" s="275">
        <v>0</v>
      </c>
      <c r="H88" s="275">
        <f>I87*C20</f>
        <v>0.25987080079124997</v>
      </c>
      <c r="I88" s="275">
        <f>I87*C19</f>
        <v>0.11261068034287501</v>
      </c>
      <c r="J88" s="276">
        <f>I87-I88</f>
        <v>0.75362532229462498</v>
      </c>
      <c r="K88" s="277">
        <f>E88+I88</f>
        <v>0.64116146161321375</v>
      </c>
      <c r="AO88" s="238"/>
      <c r="AP88" s="238"/>
    </row>
    <row r="89">
      <c r="A89" s="105"/>
      <c r="B89" s="285"/>
      <c r="C89" s="280"/>
      <c r="D89" s="238"/>
      <c r="E89" s="272"/>
      <c r="F89" s="275"/>
      <c r="G89" s="275"/>
      <c r="H89" s="275"/>
      <c r="I89" s="230">
        <f>C90*G36</f>
        <v>0.26459572444200002</v>
      </c>
      <c r="J89" s="276"/>
      <c r="K89" s="277"/>
      <c r="AO89" s="238"/>
      <c r="AP89" s="238"/>
    </row>
    <row r="90" ht="39.75">
      <c r="A90" s="105"/>
      <c r="B90" s="286" t="s">
        <v>113</v>
      </c>
      <c r="C90" s="304">
        <f>J74*C36</f>
        <v>1.1024821851750002</v>
      </c>
      <c r="D90" s="238"/>
      <c r="E90" s="256">
        <f>C90-C90/1.18</f>
        <v>0.16817524858601696</v>
      </c>
      <c r="F90" s="252">
        <v>0</v>
      </c>
      <c r="G90" s="252">
        <v>0</v>
      </c>
      <c r="H90" s="252">
        <f>I89*C20</f>
        <v>0.079378717332600005</v>
      </c>
      <c r="I90" s="252">
        <f>I89*C19</f>
        <v>0.034397444177460004</v>
      </c>
      <c r="J90" s="288">
        <f>I89-I90</f>
        <v>0.23019828026454003</v>
      </c>
      <c r="K90" s="289">
        <f>E90+I90</f>
        <v>0.20257269276347695</v>
      </c>
      <c r="AO90" s="238"/>
      <c r="AP90" s="238"/>
    </row>
    <row r="91">
      <c r="A91" s="105"/>
      <c r="B91" s="193"/>
      <c r="C91" s="290"/>
      <c r="D91" s="238"/>
      <c r="E91" s="238"/>
      <c r="F91" s="238"/>
      <c r="G91" s="238"/>
      <c r="H91" s="238"/>
      <c r="I91" s="238"/>
      <c r="J91" s="290"/>
      <c r="K91" s="311"/>
      <c r="AO91" s="238"/>
      <c r="AP91" s="238"/>
    </row>
    <row r="92" ht="15.75">
      <c r="A92" s="105" t="s">
        <v>116</v>
      </c>
      <c r="B92" s="220" t="s">
        <v>117</v>
      </c>
      <c r="C92" s="290"/>
      <c r="D92" s="238"/>
      <c r="K92" s="268"/>
      <c r="AO92" s="238"/>
      <c r="AP92" s="238"/>
    </row>
    <row r="93" ht="15.75">
      <c r="A93" s="105"/>
      <c r="B93" s="220" t="s">
        <v>61</v>
      </c>
      <c r="C93" s="290"/>
      <c r="D93" s="238"/>
      <c r="E93" s="259"/>
      <c r="F93" s="260"/>
      <c r="G93" s="260"/>
      <c r="H93" s="260"/>
      <c r="I93" s="299">
        <f>C94*G33</f>
        <v>0.3083012682114375</v>
      </c>
      <c r="J93" s="300"/>
      <c r="K93" s="301"/>
      <c r="AO93" s="238"/>
      <c r="AP93" s="238"/>
    </row>
    <row r="94">
      <c r="A94" s="105"/>
      <c r="B94" s="269" t="s">
        <v>61</v>
      </c>
      <c r="C94" s="303">
        <f>J84*C33</f>
        <v>1.23320507284575</v>
      </c>
      <c r="D94" s="238"/>
      <c r="E94" s="272">
        <f>C94-C94/1.18</f>
        <v>0.18811602806121597</v>
      </c>
      <c r="F94" s="275">
        <v>0</v>
      </c>
      <c r="G94" s="275">
        <v>0</v>
      </c>
      <c r="H94" s="275">
        <f>I93*C20</f>
        <v>0.092490380463431249</v>
      </c>
      <c r="I94" s="275">
        <f>I93*C19</f>
        <v>0.040079164867486874</v>
      </c>
      <c r="J94" s="276">
        <f>I93-I94</f>
        <v>0.26822210334395064</v>
      </c>
      <c r="K94" s="277">
        <f>E94+I94</f>
        <v>0.22819519292870283</v>
      </c>
      <c r="AO94" s="238"/>
      <c r="AP94" s="238"/>
    </row>
    <row r="95">
      <c r="A95" s="105"/>
      <c r="B95" s="279"/>
      <c r="C95" s="280"/>
      <c r="D95" s="238"/>
      <c r="E95" s="272"/>
      <c r="F95" s="275"/>
      <c r="G95" s="275"/>
      <c r="H95" s="275"/>
      <c r="I95" s="230">
        <f>C96*G34</f>
        <v>0.040695767403909747</v>
      </c>
      <c r="J95" s="276"/>
      <c r="K95" s="277"/>
      <c r="AO95" s="238"/>
      <c r="AP95" s="238"/>
    </row>
    <row r="96">
      <c r="A96" s="105"/>
      <c r="B96" s="279" t="s">
        <v>63</v>
      </c>
      <c r="C96" s="280">
        <f>J84*C34</f>
        <v>0.22608759668838749</v>
      </c>
      <c r="D96" s="238"/>
      <c r="E96" s="272">
        <f>C96-C96/1.18</f>
        <v>0.034487938477889613</v>
      </c>
      <c r="F96" s="275">
        <v>0</v>
      </c>
      <c r="G96" s="275">
        <v>0</v>
      </c>
      <c r="H96" s="275">
        <f>I95*C20</f>
        <v>0.012208730221172923</v>
      </c>
      <c r="I96" s="275">
        <f>I95*C19</f>
        <v>0.0052904497625082675</v>
      </c>
      <c r="J96" s="276">
        <f>I95-I96</f>
        <v>0.035405317641401479</v>
      </c>
      <c r="K96" s="277">
        <f>E96+I96</f>
        <v>0.03977838824039788</v>
      </c>
      <c r="AO96" s="238"/>
      <c r="AP96" s="238"/>
    </row>
    <row r="97">
      <c r="A97" s="105"/>
      <c r="B97" s="279"/>
      <c r="C97" s="280"/>
      <c r="D97" s="238"/>
      <c r="E97" s="272"/>
      <c r="F97" s="275"/>
      <c r="G97" s="275"/>
      <c r="H97" s="275"/>
      <c r="I97" s="230">
        <f>C98*G35</f>
        <v>0.11304379834419374</v>
      </c>
      <c r="J97" s="276"/>
      <c r="K97" s="277"/>
      <c r="AO97" s="238"/>
      <c r="AP97" s="238"/>
    </row>
    <row r="98" ht="39">
      <c r="A98" s="105"/>
      <c r="B98" s="285" t="s">
        <v>112</v>
      </c>
      <c r="C98" s="280">
        <f>J84*C35</f>
        <v>0.45217519337677498</v>
      </c>
      <c r="D98" s="238"/>
      <c r="E98" s="272">
        <f>C98-C98/1.18</f>
        <v>0.068975876955779225</v>
      </c>
      <c r="F98" s="275">
        <v>0</v>
      </c>
      <c r="G98" s="275">
        <v>0</v>
      </c>
      <c r="H98" s="275">
        <f>I97*C20</f>
        <v>0.033913139503258125</v>
      </c>
      <c r="I98" s="275">
        <f>I97*C19</f>
        <v>0.014695693784745186</v>
      </c>
      <c r="J98" s="276">
        <f>I97-I98</f>
        <v>0.098348104559448563</v>
      </c>
      <c r="K98" s="277">
        <f>E98+I98</f>
        <v>0.083671570740524406</v>
      </c>
      <c r="AO98" s="238"/>
      <c r="AP98" s="238"/>
    </row>
    <row r="99">
      <c r="A99" s="105"/>
      <c r="B99" s="285"/>
      <c r="C99" s="280"/>
      <c r="D99" s="238"/>
      <c r="E99" s="272"/>
      <c r="F99" s="275"/>
      <c r="G99" s="275"/>
      <c r="H99" s="275"/>
      <c r="I99" s="230">
        <f>C100*G36</f>
        <v>0.034529742039681004</v>
      </c>
      <c r="J99" s="276"/>
      <c r="K99" s="277"/>
      <c r="AO99" s="238"/>
      <c r="AP99" s="238"/>
    </row>
    <row r="100" ht="39.75">
      <c r="A100" s="105"/>
      <c r="B100" s="286" t="s">
        <v>113</v>
      </c>
      <c r="C100" s="304">
        <f>J84*C36</f>
        <v>0.14387392516533751</v>
      </c>
      <c r="D100" s="238"/>
      <c r="E100" s="256">
        <f>C100-C100/1.18</f>
        <v>0.021946869940475205</v>
      </c>
      <c r="F100" s="252">
        <v>0</v>
      </c>
      <c r="G100" s="252">
        <v>0</v>
      </c>
      <c r="H100" s="252">
        <f>I99*C20</f>
        <v>0.010358922611904301</v>
      </c>
      <c r="I100" s="252">
        <f>I99*C19</f>
        <v>0.0044888664651585308</v>
      </c>
      <c r="J100" s="288">
        <f>I99-I100</f>
        <v>0.030040875574522473</v>
      </c>
      <c r="K100" s="289">
        <f>E100+I100</f>
        <v>0.026435736405633736</v>
      </c>
      <c r="AO100" s="238"/>
      <c r="AP100" s="238"/>
    </row>
    <row r="101">
      <c r="A101" s="105"/>
      <c r="B101" s="193"/>
      <c r="C101" s="290"/>
      <c r="D101" s="238"/>
      <c r="E101" s="238"/>
      <c r="F101" s="238"/>
      <c r="G101" s="238"/>
      <c r="H101" s="238"/>
      <c r="I101" s="238"/>
      <c r="J101" s="290"/>
      <c r="K101" s="311"/>
      <c r="AO101" s="238"/>
      <c r="AP101" s="238"/>
    </row>
    <row r="102" ht="15.75">
      <c r="A102" s="105"/>
      <c r="B102" s="220"/>
      <c r="C102" s="290"/>
      <c r="D102" s="238"/>
      <c r="K102" s="311"/>
      <c r="AO102" s="238"/>
      <c r="AP102" s="238"/>
    </row>
    <row r="103" ht="15.75">
      <c r="A103" s="105" t="s">
        <v>118</v>
      </c>
      <c r="B103" s="142" t="s">
        <v>63</v>
      </c>
      <c r="C103" s="290"/>
      <c r="D103" s="238"/>
      <c r="E103" s="259"/>
      <c r="F103" s="260"/>
      <c r="G103" s="260"/>
      <c r="H103" s="260"/>
      <c r="I103" s="299">
        <f>C104*G33</f>
        <v>2.3896165589999994</v>
      </c>
      <c r="J103" s="300"/>
      <c r="K103" s="301"/>
      <c r="AO103" s="238"/>
      <c r="AP103" s="238"/>
    </row>
    <row r="104">
      <c r="A104" s="105"/>
      <c r="B104" s="269" t="s">
        <v>61</v>
      </c>
      <c r="C104" s="303">
        <f>J66*C33</f>
        <v>9.5584662359999975</v>
      </c>
      <c r="D104" s="238"/>
      <c r="E104" s="272">
        <f>C104-C104/1.18</f>
        <v>1.4580711207457622</v>
      </c>
      <c r="F104" s="275">
        <v>0</v>
      </c>
      <c r="G104" s="275">
        <v>0</v>
      </c>
      <c r="H104" s="275">
        <f>I103*C20</f>
        <v>0.71688496769999976</v>
      </c>
      <c r="I104" s="275">
        <f>I103*C19</f>
        <v>0.3106501526699999</v>
      </c>
      <c r="J104" s="276">
        <f>I103-I104</f>
        <v>2.0789664063299993</v>
      </c>
      <c r="K104" s="277">
        <f>E104+I104</f>
        <v>1.768721273415762</v>
      </c>
      <c r="AO104" s="238"/>
      <c r="AP104" s="238"/>
    </row>
    <row r="105">
      <c r="A105" s="105"/>
      <c r="B105" s="279"/>
      <c r="C105" s="280"/>
      <c r="D105" s="238"/>
      <c r="E105" s="272"/>
      <c r="F105" s="275"/>
      <c r="G105" s="275"/>
      <c r="H105" s="275"/>
      <c r="I105" s="230">
        <f>C106*G34</f>
        <v>0.31542938578799995</v>
      </c>
      <c r="J105" s="276"/>
      <c r="K105" s="277"/>
      <c r="AO105" s="238"/>
      <c r="AP105" s="238"/>
    </row>
    <row r="106">
      <c r="A106" s="105"/>
      <c r="B106" s="279" t="s">
        <v>63</v>
      </c>
      <c r="C106" s="280">
        <f>J66*C34</f>
        <v>1.7523854765999998</v>
      </c>
      <c r="D106" s="238"/>
      <c r="E106" s="272">
        <f>C106-C106/1.18</f>
        <v>0.26731303880338975</v>
      </c>
      <c r="F106" s="275">
        <v>0</v>
      </c>
      <c r="G106" s="275">
        <v>0</v>
      </c>
      <c r="H106" s="275">
        <f>I105*C20</f>
        <v>0.094628815736399988</v>
      </c>
      <c r="I106" s="275">
        <f>I105*C19</f>
        <v>0.041005820152439997</v>
      </c>
      <c r="J106" s="276">
        <f>I105-I106</f>
        <v>0.27442356563555997</v>
      </c>
      <c r="K106" s="277">
        <f>E106+I106</f>
        <v>0.30831885895582972</v>
      </c>
      <c r="AO106" s="238"/>
      <c r="AP106" s="238"/>
    </row>
    <row r="107">
      <c r="A107" s="105"/>
      <c r="B107" s="279"/>
      <c r="C107" s="280"/>
      <c r="D107" s="238"/>
      <c r="E107" s="272"/>
      <c r="F107" s="275"/>
      <c r="G107" s="275"/>
      <c r="H107" s="275"/>
      <c r="I107" s="230">
        <f>C108*G35</f>
        <v>0.87619273829999988</v>
      </c>
      <c r="J107" s="276"/>
      <c r="K107" s="277"/>
      <c r="AO107" s="238"/>
      <c r="AP107" s="238"/>
    </row>
    <row r="108" ht="39">
      <c r="A108" s="105"/>
      <c r="B108" s="285" t="s">
        <v>112</v>
      </c>
      <c r="C108" s="280">
        <f>J66*C35</f>
        <v>3.5047709531999995</v>
      </c>
      <c r="D108" s="238"/>
      <c r="E108" s="272">
        <f>C108-C108/1.18</f>
        <v>0.53462607760677949</v>
      </c>
      <c r="F108" s="275">
        <v>0</v>
      </c>
      <c r="G108" s="275">
        <v>0</v>
      </c>
      <c r="H108" s="275">
        <f>I107*C20</f>
        <v>0.26285782148999998</v>
      </c>
      <c r="I108" s="275">
        <f>I107*C19</f>
        <v>0.11390505597899998</v>
      </c>
      <c r="J108" s="276">
        <f>I107-I108</f>
        <v>0.76228768232099986</v>
      </c>
      <c r="K108" s="277">
        <f>E108+I108</f>
        <v>0.64853113358577952</v>
      </c>
      <c r="AO108" s="238"/>
      <c r="AP108" s="238"/>
    </row>
    <row r="109">
      <c r="A109" s="105"/>
      <c r="B109" s="285"/>
      <c r="C109" s="280"/>
      <c r="D109" s="238"/>
      <c r="E109" s="272"/>
      <c r="F109" s="275"/>
      <c r="G109" s="275"/>
      <c r="H109" s="275"/>
      <c r="I109" s="230">
        <f>C110*G36</f>
        <v>0.26763705460799997</v>
      </c>
      <c r="J109" s="276"/>
      <c r="K109" s="277"/>
      <c r="AO109" s="238"/>
      <c r="AP109" s="238"/>
    </row>
    <row r="110" ht="39.75">
      <c r="A110" s="105"/>
      <c r="B110" s="286" t="s">
        <v>113</v>
      </c>
      <c r="C110" s="304">
        <f>J66*C36</f>
        <v>1.1151543942</v>
      </c>
      <c r="D110" s="238"/>
      <c r="E110" s="256">
        <f>C110-C110/1.18</f>
        <v>0.17010829742033895</v>
      </c>
      <c r="F110" s="252">
        <v>0</v>
      </c>
      <c r="G110" s="252">
        <v>0</v>
      </c>
      <c r="H110" s="252">
        <f>I109*C20</f>
        <v>0.080291116382399982</v>
      </c>
      <c r="I110" s="252">
        <f>I109*C19</f>
        <v>0.034792817099039995</v>
      </c>
      <c r="J110" s="288">
        <f>I109-I110</f>
        <v>0.23284423750895997</v>
      </c>
      <c r="K110" s="289">
        <f>E110+I110</f>
        <v>0.20490111451937895</v>
      </c>
      <c r="AO110" s="238"/>
      <c r="AP110" s="238"/>
    </row>
    <row r="111">
      <c r="A111" s="105"/>
      <c r="B111" s="193"/>
      <c r="C111" s="290"/>
      <c r="D111" s="238"/>
      <c r="K111" s="311"/>
      <c r="AO111" s="238"/>
      <c r="AP111" s="238"/>
    </row>
    <row r="112" ht="15.75">
      <c r="A112" s="105"/>
      <c r="B112" s="220"/>
      <c r="C112" s="290"/>
      <c r="D112" s="238"/>
      <c r="K112" s="311"/>
      <c r="AO112" s="238"/>
      <c r="AP112" s="238"/>
    </row>
    <row r="113" ht="15.75">
      <c r="A113" s="105" t="s">
        <v>119</v>
      </c>
      <c r="B113" s="142" t="s">
        <v>112</v>
      </c>
      <c r="C113" s="238"/>
      <c r="D113" s="105"/>
      <c r="E113" s="322"/>
      <c r="F113" s="323"/>
      <c r="G113" s="323"/>
      <c r="H113" s="324"/>
      <c r="I113" s="325">
        <f>C114*G33</f>
        <v>6.6378237749999984</v>
      </c>
      <c r="J113" s="326"/>
      <c r="K113" s="301"/>
      <c r="AO113" s="105"/>
      <c r="AP113" s="238"/>
    </row>
    <row r="114">
      <c r="A114" s="105"/>
      <c r="B114" s="269" t="s">
        <v>61</v>
      </c>
      <c r="C114" s="327">
        <f>J68*C33</f>
        <v>26.551295099999994</v>
      </c>
      <c r="D114" s="105"/>
      <c r="E114" s="272">
        <f>C114-C114/1.18</f>
        <v>4.050197557627115</v>
      </c>
      <c r="F114" s="275">
        <v>0</v>
      </c>
      <c r="G114" s="275">
        <v>0</v>
      </c>
      <c r="H114" s="328">
        <f>I113*C20</f>
        <v>1.9913471324999994</v>
      </c>
      <c r="I114" s="328">
        <f>I113*C19</f>
        <v>0.86291709074999978</v>
      </c>
      <c r="J114" s="329">
        <f>I113-I114</f>
        <v>5.7749066842499985</v>
      </c>
      <c r="K114" s="277">
        <f>E114+I114</f>
        <v>4.9131146483771149</v>
      </c>
      <c r="AO114" s="238"/>
      <c r="AP114" s="238"/>
    </row>
    <row r="115">
      <c r="A115" s="105"/>
      <c r="B115" s="279"/>
      <c r="C115" s="330"/>
      <c r="D115" s="105"/>
      <c r="E115" s="331"/>
      <c r="F115" s="233"/>
      <c r="G115" s="233"/>
      <c r="H115" s="328"/>
      <c r="I115" s="332">
        <f>C116*G34</f>
        <v>0.87619273829999988</v>
      </c>
      <c r="J115" s="329"/>
      <c r="K115" s="277"/>
      <c r="AO115" s="105"/>
      <c r="AP115" s="238"/>
    </row>
    <row r="116">
      <c r="A116" s="105"/>
      <c r="B116" s="279" t="s">
        <v>63</v>
      </c>
      <c r="C116" s="330">
        <f>J68*C34</f>
        <v>4.8677374349999996</v>
      </c>
      <c r="D116" s="105"/>
      <c r="E116" s="272">
        <f>C116-C116/1.18</f>
        <v>0.74253621889830512</v>
      </c>
      <c r="F116" s="275">
        <v>0</v>
      </c>
      <c r="G116" s="275">
        <v>0</v>
      </c>
      <c r="H116" s="328">
        <f>I115*C20</f>
        <v>0.26285782148999998</v>
      </c>
      <c r="I116" s="328">
        <f>I115*C19</f>
        <v>0.11390505597899998</v>
      </c>
      <c r="J116" s="329">
        <f>I115-I116</f>
        <v>0.76228768232099986</v>
      </c>
      <c r="K116" s="277">
        <f>E116+I116</f>
        <v>0.85644127487730515</v>
      </c>
      <c r="AO116" s="238"/>
      <c r="AP116" s="238"/>
    </row>
    <row r="117">
      <c r="A117" s="105"/>
      <c r="B117" s="279"/>
      <c r="C117" s="330"/>
      <c r="D117" s="105"/>
      <c r="E117" s="331"/>
      <c r="F117" s="233"/>
      <c r="G117" s="233"/>
      <c r="H117" s="328"/>
      <c r="I117" s="332">
        <f>C118*G35</f>
        <v>2.4338687174999998</v>
      </c>
      <c r="J117" s="329"/>
      <c r="K117" s="277"/>
      <c r="AO117" s="105"/>
      <c r="AP117" s="238"/>
    </row>
    <row r="118" ht="39">
      <c r="A118" s="105"/>
      <c r="B118" s="285" t="s">
        <v>112</v>
      </c>
      <c r="C118" s="330">
        <f>J68*C35</f>
        <v>9.7354748699999991</v>
      </c>
      <c r="D118" s="105"/>
      <c r="E118" s="272">
        <f>C118-C118/1.18</f>
        <v>1.4850724377966102</v>
      </c>
      <c r="F118" s="275">
        <v>0</v>
      </c>
      <c r="G118" s="275">
        <v>0</v>
      </c>
      <c r="H118" s="328">
        <f>I117*C20</f>
        <v>0.73016061524999987</v>
      </c>
      <c r="I118" s="328">
        <f>I117*C19</f>
        <v>0.31640293327499996</v>
      </c>
      <c r="J118" s="329">
        <f>I117-I118</f>
        <v>2.1174657842249998</v>
      </c>
      <c r="K118" s="277">
        <f>E118+I118</f>
        <v>1.8014753710716103</v>
      </c>
      <c r="AO118" s="238"/>
      <c r="AP118" s="238"/>
    </row>
    <row r="119">
      <c r="A119" s="105"/>
      <c r="B119" s="285"/>
      <c r="C119" s="330"/>
      <c r="D119" s="105"/>
      <c r="E119" s="331"/>
      <c r="F119" s="233"/>
      <c r="G119" s="233"/>
      <c r="H119" s="328"/>
      <c r="I119" s="332">
        <f>C120*G36</f>
        <v>0.74343626279999997</v>
      </c>
      <c r="J119" s="329"/>
      <c r="K119" s="277"/>
      <c r="AO119" s="105"/>
      <c r="AP119" s="238"/>
    </row>
    <row r="120" ht="39.75">
      <c r="A120" s="105"/>
      <c r="B120" s="286" t="s">
        <v>113</v>
      </c>
      <c r="C120" s="249">
        <f>J68*C36</f>
        <v>3.0976510949999998</v>
      </c>
      <c r="D120" s="105"/>
      <c r="E120" s="256">
        <f>C120-C120/1.18</f>
        <v>0.47252304838983017</v>
      </c>
      <c r="F120" s="252">
        <v>0</v>
      </c>
      <c r="G120" s="252">
        <v>0</v>
      </c>
      <c r="H120" s="333">
        <f>I119*C20</f>
        <v>0.22303087883999997</v>
      </c>
      <c r="I120" s="333">
        <f>I119*C19</f>
        <v>0.096646714164000003</v>
      </c>
      <c r="J120" s="334">
        <f>I119-I120</f>
        <v>0.64678954863600002</v>
      </c>
      <c r="K120" s="289">
        <f>E120+I120</f>
        <v>0.56916976255383012</v>
      </c>
      <c r="AO120" s="238"/>
      <c r="AP120" s="238"/>
    </row>
    <row r="121">
      <c r="A121" s="105"/>
      <c r="B121" s="193"/>
      <c r="C121" s="238"/>
      <c r="D121" s="105"/>
      <c r="E121" s="105"/>
      <c r="F121" s="105"/>
      <c r="G121" s="105"/>
      <c r="H121" s="335"/>
      <c r="I121" s="335"/>
      <c r="J121" s="335"/>
      <c r="K121" s="311"/>
      <c r="AO121" s="238"/>
      <c r="AP121" s="238"/>
    </row>
    <row r="122" ht="15.75">
      <c r="A122" s="105"/>
      <c r="B122" s="220"/>
      <c r="C122" s="238"/>
      <c r="D122" s="105"/>
      <c r="E122" s="105"/>
      <c r="F122" s="105"/>
      <c r="G122" s="105"/>
      <c r="H122" s="335"/>
      <c r="I122" s="335"/>
      <c r="J122" s="335"/>
      <c r="K122" s="311"/>
      <c r="AO122" s="238"/>
      <c r="AP122" s="238"/>
    </row>
    <row r="123" ht="15.75">
      <c r="A123" s="105" t="s">
        <v>120</v>
      </c>
      <c r="B123" s="142" t="s">
        <v>113</v>
      </c>
      <c r="C123" s="238"/>
      <c r="D123" s="105"/>
      <c r="E123" s="322"/>
      <c r="F123" s="323"/>
      <c r="G123" s="323"/>
      <c r="H123" s="324"/>
      <c r="I123" s="325">
        <f>C124*G33</f>
        <v>2.0275534439999996</v>
      </c>
      <c r="J123" s="326"/>
      <c r="K123" s="301"/>
      <c r="AO123" s="105"/>
      <c r="AP123" s="238"/>
    </row>
    <row r="124">
      <c r="A124" s="336"/>
      <c r="B124" s="269" t="s">
        <v>61</v>
      </c>
      <c r="C124" s="327">
        <f>J70*C33</f>
        <v>8.1102137759999984</v>
      </c>
      <c r="D124" s="105"/>
      <c r="E124" s="272">
        <f>C124-C124/1.18</f>
        <v>1.2371512539661014</v>
      </c>
      <c r="F124" s="275">
        <v>0</v>
      </c>
      <c r="G124" s="275">
        <v>0</v>
      </c>
      <c r="H124" s="328">
        <f>I123*C20</f>
        <v>0.60826603319999983</v>
      </c>
      <c r="I124" s="328">
        <f>I123*C19</f>
        <v>0.26358194771999993</v>
      </c>
      <c r="J124" s="329">
        <f>I123-I124</f>
        <v>1.7639714962799997</v>
      </c>
      <c r="K124" s="277">
        <f>E124+I124</f>
        <v>1.5007332016861012</v>
      </c>
      <c r="AO124" s="238"/>
      <c r="AP124" s="238"/>
    </row>
    <row r="125">
      <c r="A125" s="105"/>
      <c r="B125" s="279"/>
      <c r="C125" s="330"/>
      <c r="D125" s="105"/>
      <c r="E125" s="331"/>
      <c r="F125" s="233"/>
      <c r="G125" s="233"/>
      <c r="H125" s="328"/>
      <c r="I125" s="332">
        <f>C126*G34</f>
        <v>0.26763705460799997</v>
      </c>
      <c r="J125" s="329"/>
      <c r="K125" s="277"/>
      <c r="AO125" s="105"/>
      <c r="AP125" s="238"/>
    </row>
    <row r="126">
      <c r="A126" s="105"/>
      <c r="B126" s="279" t="s">
        <v>63</v>
      </c>
      <c r="C126" s="330">
        <f>J70*C34</f>
        <v>1.4868725255999999</v>
      </c>
      <c r="D126" s="105"/>
      <c r="E126" s="272">
        <f>C126-C126/1.18</f>
        <v>0.22681106322711853</v>
      </c>
      <c r="F126" s="275">
        <v>0</v>
      </c>
      <c r="G126" s="275">
        <v>0</v>
      </c>
      <c r="H126" s="328">
        <f>I125*C20</f>
        <v>0.080291116382399982</v>
      </c>
      <c r="I126" s="328">
        <f>I125*C19</f>
        <v>0.034792817099039995</v>
      </c>
      <c r="J126" s="329">
        <f>I125-I126</f>
        <v>0.23284423750895997</v>
      </c>
      <c r="K126" s="277">
        <f>E126+I126</f>
        <v>0.2616038803261585</v>
      </c>
      <c r="AO126" s="238"/>
      <c r="AP126" s="238"/>
    </row>
    <row r="127">
      <c r="A127" s="105"/>
      <c r="B127" s="279"/>
      <c r="C127" s="330"/>
      <c r="D127" s="105"/>
      <c r="E127" s="331"/>
      <c r="F127" s="233"/>
      <c r="G127" s="233"/>
      <c r="H127" s="328"/>
      <c r="I127" s="332">
        <f>C128*G35</f>
        <v>0.74343626279999997</v>
      </c>
      <c r="J127" s="329"/>
      <c r="K127" s="277"/>
      <c r="AO127" s="105"/>
      <c r="AP127" s="238"/>
    </row>
    <row r="128" ht="39">
      <c r="A128" s="105"/>
      <c r="B128" s="285" t="s">
        <v>112</v>
      </c>
      <c r="C128" s="330">
        <f>J70*C35</f>
        <v>2.9737450511999999</v>
      </c>
      <c r="D128" s="105"/>
      <c r="E128" s="272">
        <f>C128-C128/1.18</f>
        <v>0.45362212645423705</v>
      </c>
      <c r="F128" s="275">
        <v>0</v>
      </c>
      <c r="G128" s="275">
        <v>0</v>
      </c>
      <c r="H128" s="328">
        <f>I127*C20</f>
        <v>0.22303087883999997</v>
      </c>
      <c r="I128" s="328">
        <f>I127*C19</f>
        <v>0.096646714164000003</v>
      </c>
      <c r="J128" s="329">
        <f>I127-I128</f>
        <v>0.64678954863600002</v>
      </c>
      <c r="K128" s="277">
        <f>E128+I128</f>
        <v>0.550268840618237</v>
      </c>
      <c r="AO128" s="238"/>
      <c r="AP128" s="238"/>
    </row>
    <row r="129">
      <c r="A129" s="105"/>
      <c r="B129" s="285"/>
      <c r="C129" s="330"/>
      <c r="D129" s="105"/>
      <c r="E129" s="331"/>
      <c r="F129" s="233"/>
      <c r="G129" s="233"/>
      <c r="H129" s="328"/>
      <c r="I129" s="332">
        <f>C130*G36</f>
        <v>0.22708598572799998</v>
      </c>
      <c r="J129" s="329"/>
      <c r="K129" s="277"/>
      <c r="AO129" s="105"/>
      <c r="AP129" s="238"/>
    </row>
    <row r="130" ht="39.75">
      <c r="A130" s="105"/>
      <c r="B130" s="286" t="s">
        <v>113</v>
      </c>
      <c r="C130" s="249">
        <f>J70*C36</f>
        <v>0.94619160719999995</v>
      </c>
      <c r="D130" s="105"/>
      <c r="E130" s="256">
        <f>C130-C130/1.18</f>
        <v>0.14433431296271182</v>
      </c>
      <c r="F130" s="252">
        <v>0</v>
      </c>
      <c r="G130" s="252">
        <v>0</v>
      </c>
      <c r="H130" s="333">
        <f>I129*C20</f>
        <v>0.068125795718399995</v>
      </c>
      <c r="I130" s="333">
        <f>I129*C19</f>
        <v>0.02952117814464</v>
      </c>
      <c r="J130" s="334">
        <f>I129-I130</f>
        <v>0.19756480758335998</v>
      </c>
      <c r="K130" s="289">
        <f>E130+I130</f>
        <v>0.17385549110735182</v>
      </c>
      <c r="AO130" s="238"/>
      <c r="AP130" s="238"/>
    </row>
    <row r="131">
      <c r="A131" s="105"/>
      <c r="B131" s="193"/>
      <c r="C131" s="238"/>
      <c r="D131" s="105"/>
      <c r="E131" s="175"/>
      <c r="F131" s="175"/>
      <c r="G131" s="238"/>
      <c r="H131" s="335"/>
      <c r="I131" s="235"/>
      <c r="J131" s="335"/>
      <c r="K131" s="268">
        <f>SUM(K64:K130)</f>
        <v>209.15207997873284</v>
      </c>
      <c r="AO131" s="238"/>
      <c r="AP131" s="238"/>
    </row>
    <row r="132" ht="16.5">
      <c r="A132" s="105"/>
      <c r="B132" s="825" t="s">
        <v>122</v>
      </c>
      <c r="C132" s="825"/>
      <c r="D132" s="825"/>
      <c r="E132" s="825"/>
      <c r="F132" s="825"/>
      <c r="G132" s="825"/>
      <c r="H132" s="335"/>
      <c r="I132" s="335"/>
      <c r="J132" s="335"/>
      <c r="K132" s="268"/>
      <c r="AO132" s="238"/>
      <c r="AP132" s="238"/>
    </row>
    <row r="133">
      <c r="A133" s="105"/>
      <c r="B133" s="860" t="s">
        <v>123</v>
      </c>
      <c r="C133" s="861"/>
      <c r="D133" s="862"/>
      <c r="E133" s="863"/>
      <c r="F133" s="863"/>
      <c r="G133" s="864"/>
      <c r="H133" s="863"/>
      <c r="I133" s="863"/>
      <c r="J133" s="864"/>
      <c r="K133" s="828">
        <f>K59</f>
        <v>386.93200000000002</v>
      </c>
      <c r="L133" s="142"/>
      <c r="AO133" s="105"/>
      <c r="AP133" s="238"/>
    </row>
    <row r="134" ht="15.75">
      <c r="A134" s="105"/>
      <c r="B134" s="865" t="s">
        <v>124</v>
      </c>
      <c r="C134" s="866"/>
      <c r="D134" s="867"/>
      <c r="E134" s="771"/>
      <c r="F134" s="771"/>
      <c r="G134" s="868"/>
      <c r="H134" s="771"/>
      <c r="I134" s="771"/>
      <c r="J134" s="868"/>
      <c r="K134" s="831">
        <f>AP59</f>
        <v>643.92399020440666</v>
      </c>
      <c r="L134" s="142"/>
      <c r="AO134" s="105"/>
      <c r="AP134" s="238"/>
    </row>
    <row r="135" ht="15.75">
      <c r="A135" s="105"/>
      <c r="B135" s="832" t="s">
        <v>153</v>
      </c>
      <c r="C135" s="833"/>
      <c r="D135" s="834"/>
      <c r="E135" s="835"/>
      <c r="F135" s="835"/>
      <c r="G135" s="135"/>
      <c r="H135" s="835"/>
      <c r="I135" s="835"/>
      <c r="J135" s="135"/>
      <c r="K135" s="835">
        <f>SUM(K133:K134)</f>
        <v>1030.8559902044067</v>
      </c>
      <c r="L135" s="142"/>
      <c r="AO135" s="105"/>
      <c r="AP135" s="238"/>
    </row>
    <row r="136" ht="16.5">
      <c r="A136" s="105"/>
      <c r="B136" s="832" t="s">
        <v>126</v>
      </c>
      <c r="C136" s="833"/>
      <c r="D136" s="834"/>
      <c r="E136" s="835"/>
      <c r="F136" s="835"/>
      <c r="G136" s="135"/>
      <c r="H136" s="835"/>
      <c r="I136" s="835"/>
      <c r="J136" s="135"/>
      <c r="K136" s="835"/>
      <c r="L136" s="142"/>
      <c r="AO136" s="105"/>
      <c r="AP136" s="238"/>
    </row>
    <row r="137" ht="15.75">
      <c r="A137" s="105"/>
      <c r="B137" s="869" t="s">
        <v>170</v>
      </c>
      <c r="C137" s="870"/>
      <c r="D137" s="871"/>
      <c r="E137" s="872"/>
      <c r="F137" s="872"/>
      <c r="G137" s="873"/>
      <c r="H137" s="872"/>
      <c r="I137" s="872"/>
      <c r="J137" s="873"/>
      <c r="K137" s="839">
        <f>K131+BD81</f>
        <v>323.13726935527257</v>
      </c>
      <c r="L137" s="142"/>
      <c r="AO137" s="105"/>
      <c r="AP137" s="238"/>
    </row>
    <row r="138" ht="15.75">
      <c r="A138" s="105"/>
      <c r="B138" s="840"/>
      <c r="C138" s="238"/>
      <c r="D138" s="105"/>
      <c r="E138" s="138"/>
      <c r="F138" s="138"/>
      <c r="G138" s="45"/>
      <c r="H138" s="138"/>
      <c r="I138" s="138"/>
      <c r="J138" s="45"/>
      <c r="K138" s="140"/>
      <c r="L138" s="142"/>
      <c r="AO138" s="105"/>
      <c r="AP138" s="238"/>
    </row>
    <row r="139" ht="15.75">
      <c r="A139" s="105"/>
      <c r="B139" s="869" t="s">
        <v>171</v>
      </c>
      <c r="C139" s="316"/>
      <c r="D139" s="874"/>
      <c r="E139" s="875"/>
      <c r="F139" s="875"/>
      <c r="G139" s="876"/>
      <c r="H139" s="875"/>
      <c r="I139" s="875"/>
      <c r="J139" s="876"/>
      <c r="K139" s="842">
        <f>K135+K137</f>
        <v>1353.9932595596792</v>
      </c>
      <c r="L139" s="142"/>
      <c r="AO139" s="105"/>
      <c r="AP139" s="238"/>
    </row>
    <row r="140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843"/>
      <c r="P140" s="142"/>
      <c r="Q140" s="142"/>
      <c r="R140" s="105"/>
      <c r="S140" s="339"/>
      <c r="T140" s="339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238"/>
    </row>
    <row r="141">
      <c r="P141" s="38"/>
      <c r="Q141" s="38"/>
      <c r="AP141" s="238"/>
    </row>
    <row r="142">
      <c r="K142" s="133"/>
      <c r="P142" s="38"/>
      <c r="Q142" s="38"/>
      <c r="AP142" s="238"/>
    </row>
    <row r="143">
      <c r="P143" s="38"/>
      <c r="Q143" s="38"/>
      <c r="AP143" s="238"/>
    </row>
    <row r="144">
      <c r="P144" s="38"/>
      <c r="Q144" s="38"/>
      <c r="AP144" s="238"/>
    </row>
    <row r="145">
      <c r="P145" s="38"/>
      <c r="Q145" s="38"/>
      <c r="AP145" s="238"/>
    </row>
    <row r="146">
      <c r="P146" s="38"/>
      <c r="Q146" s="38"/>
      <c r="AP146" s="238"/>
    </row>
    <row r="147">
      <c r="P147" s="38"/>
      <c r="Q147" s="38"/>
      <c r="AP147" s="238"/>
    </row>
    <row r="148">
      <c r="P148" s="38"/>
      <c r="Q148" s="38"/>
      <c r="AP148" s="238"/>
    </row>
    <row r="149">
      <c r="P149" s="38"/>
      <c r="Q149" s="38"/>
    </row>
  </sheetData>
  <mergeCells count="57">
    <mergeCell ref="H16:H17"/>
    <mergeCell ref="I16:J17"/>
    <mergeCell ref="D16:D17"/>
    <mergeCell ref="E16:E17"/>
    <mergeCell ref="E47:G47"/>
    <mergeCell ref="E48:G48"/>
    <mergeCell ref="E49:G49"/>
    <mergeCell ref="D33:D36"/>
    <mergeCell ref="E41:G41"/>
    <mergeCell ref="E42:G42"/>
    <mergeCell ref="E43:G43"/>
    <mergeCell ref="E44:G44"/>
    <mergeCell ref="B132:G132"/>
    <mergeCell ref="G59:H59"/>
    <mergeCell ref="O59:P59"/>
    <mergeCell ref="V59:W59"/>
    <mergeCell ref="AD59:AE59"/>
    <mergeCell ref="AK59:AL59"/>
    <mergeCell ref="BD63:BE63"/>
    <mergeCell ref="U55:Y55"/>
    <mergeCell ref="AC55:AG55"/>
    <mergeCell ref="AJ55:AN55"/>
    <mergeCell ref="K15:K17"/>
    <mergeCell ref="AP53:AP54"/>
    <mergeCell ref="E54:E56"/>
    <mergeCell ref="F54:F56"/>
    <mergeCell ref="G54:H56"/>
    <mergeCell ref="I54:J54"/>
    <mergeCell ref="K54:K56"/>
    <mergeCell ref="P54:AN54"/>
    <mergeCell ref="I55:J55"/>
    <mergeCell ref="N55:R55"/>
    <mergeCell ref="O56:P56"/>
    <mergeCell ref="V56:W56"/>
    <mergeCell ref="AD56:AE56"/>
    <mergeCell ref="AK56:AL56"/>
    <mergeCell ref="E45:G45"/>
    <mergeCell ref="E46:G46"/>
    <mergeCell ref="B2:J2"/>
    <mergeCell ref="B11:B12"/>
    <mergeCell ref="C11:C12"/>
    <mergeCell ref="D11:K12"/>
    <mergeCell ref="L11:O12"/>
    <mergeCell ref="B13:B17"/>
    <mergeCell ref="C13:C17"/>
    <mergeCell ref="D13:K13"/>
    <mergeCell ref="L13:O13"/>
    <mergeCell ref="D14:E14"/>
    <mergeCell ref="H14:J14"/>
    <mergeCell ref="D15:E15"/>
    <mergeCell ref="F15:F17"/>
    <mergeCell ref="G15:G17"/>
    <mergeCell ref="H15:J15"/>
    <mergeCell ref="L15:L17"/>
    <mergeCell ref="M15:M17"/>
    <mergeCell ref="N15:N17"/>
    <mergeCell ref="O15:O17"/>
  </mergeCells>
  <printOptions headings="0" gridLines="0"/>
  <pageMargins left="0.69999999999999996" right="0.69999999999999996" top="0.75" bottom="0.75" header="0.29999999999999999" footer="0.29999999999999999"/>
  <pageSetup paperSize="9" scale="23" fitToWidth="1" fitToHeight="0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100" workbookViewId="0">
      <selection activeCell="J24" activeCellId="0" sqref="J24"/>
    </sheetView>
  </sheetViews>
  <sheetFormatPr defaultRowHeight="14.25"/>
  <cols>
    <col customWidth="1" min="1" max="1" width="5.7109375"/>
    <col customWidth="1" min="2" max="2" width="20.42578125"/>
    <col customWidth="1" min="3" max="3" width="14.140625"/>
    <col customWidth="1" min="4" max="4" width="16.42578125"/>
    <col customWidth="1" min="5" max="5" width="16.5703125"/>
    <col customWidth="1" min="6" max="6" width="19.28515625"/>
    <col customWidth="1" min="7" max="7" width="16"/>
    <col customWidth="1" min="8" max="8" width="14.42578125"/>
    <col customWidth="1" min="9" max="9" width="12.28515625"/>
    <col customWidth="1" min="10" max="10" width="14.7109375"/>
    <col customWidth="1" min="11" max="11" width="14.85546875"/>
    <col customWidth="1" min="12" max="12" style="37" width="15"/>
    <col customWidth="1" min="13" max="13" style="38" width="12.42578125"/>
    <col customWidth="1" min="14" max="14" style="38" width="13.5703125"/>
    <col customWidth="1" min="15" max="15" style="38" width="15.85546875"/>
    <col customWidth="1" min="16" max="16" style="37" width="12.42578125"/>
    <col customWidth="1" min="17" max="17" style="37" width="5.7109375"/>
    <col customWidth="1" min="18" max="18" width="11.7109375"/>
    <col customWidth="1" min="19" max="19" style="37" width="6.85546875"/>
    <col customWidth="1" min="20" max="20" style="37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10.42578125"/>
    <col customWidth="1" min="40" max="40" width="11.7109375"/>
    <col customWidth="1" min="41" max="41" width="7.85546875"/>
    <col customWidth="1" min="42" max="42" width="13.140625"/>
    <col customWidth="1" min="48" max="48" width="5.42578125"/>
    <col customWidth="1" min="56" max="56" width="11.28515625"/>
    <col customWidth="1" min="57" max="57" width="11.42578125"/>
  </cols>
  <sheetData>
    <row r="2" ht="18.75">
      <c r="B2" s="728" t="s">
        <v>176</v>
      </c>
      <c r="C2" s="728"/>
      <c r="D2" s="728"/>
      <c r="E2" s="728"/>
      <c r="F2" s="728"/>
      <c r="G2" s="728"/>
      <c r="H2" s="728"/>
      <c r="I2" s="728"/>
      <c r="J2" s="728"/>
    </row>
    <row r="4" ht="16.5">
      <c r="B4" s="41" t="s">
        <v>20</v>
      </c>
    </row>
    <row r="5" ht="17.25">
      <c r="B5" s="729" t="s">
        <v>21</v>
      </c>
      <c r="C5" s="730"/>
      <c r="D5" s="730"/>
      <c r="E5" s="730"/>
      <c r="F5" s="730"/>
      <c r="G5" s="730"/>
      <c r="H5" s="730"/>
      <c r="I5" s="730"/>
      <c r="J5" s="731"/>
      <c r="K5" s="45"/>
      <c r="L5" s="46"/>
      <c r="M5" s="732"/>
      <c r="N5" s="732"/>
      <c r="O5" s="732"/>
      <c r="P5" s="732"/>
      <c r="Q5" s="732"/>
      <c r="R5" s="732"/>
      <c r="S5" s="733"/>
      <c r="T5" s="733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ht="17.25">
      <c r="B6" s="729" t="s">
        <v>155</v>
      </c>
      <c r="C6" s="730"/>
      <c r="D6" s="730"/>
      <c r="E6" s="730"/>
      <c r="F6" s="730"/>
      <c r="G6" s="730"/>
      <c r="H6" s="730"/>
      <c r="I6" s="730"/>
      <c r="J6" s="731"/>
      <c r="K6" s="45"/>
      <c r="L6" s="46"/>
      <c r="M6" s="732"/>
      <c r="N6" s="732"/>
      <c r="O6" s="732"/>
      <c r="P6" s="732"/>
      <c r="Q6" s="732"/>
      <c r="R6" s="732"/>
      <c r="S6" s="733"/>
      <c r="T6" s="733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ht="17.25">
      <c r="B7" s="729" t="s">
        <v>23</v>
      </c>
      <c r="C7" s="730"/>
      <c r="D7" s="730"/>
      <c r="E7" s="730"/>
      <c r="F7" s="730"/>
      <c r="G7" s="730"/>
      <c r="H7" s="730"/>
      <c r="I7" s="730"/>
      <c r="J7" s="731"/>
      <c r="K7" s="45"/>
      <c r="L7" s="46"/>
      <c r="M7" s="732"/>
      <c r="N7" s="732"/>
      <c r="O7" s="732"/>
      <c r="P7" s="732"/>
      <c r="Q7" s="732"/>
      <c r="R7" s="732"/>
      <c r="S7" s="733"/>
      <c r="T7" s="733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ht="17.25">
      <c r="B8" s="729" t="s">
        <v>24</v>
      </c>
      <c r="C8" s="730"/>
      <c r="D8" s="730"/>
      <c r="E8" s="730"/>
      <c r="F8" s="730"/>
      <c r="G8" s="730"/>
      <c r="H8" s="730"/>
      <c r="I8" s="730"/>
      <c r="J8" s="731"/>
      <c r="K8" s="45"/>
      <c r="L8" s="46"/>
      <c r="M8" s="732"/>
      <c r="N8" s="732"/>
      <c r="O8" s="732"/>
      <c r="P8" s="732"/>
      <c r="Q8" s="732"/>
      <c r="R8" s="732"/>
      <c r="S8" s="733"/>
      <c r="T8" s="733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ht="17.25">
      <c r="B9" s="734" t="s">
        <v>156</v>
      </c>
      <c r="C9" s="735"/>
      <c r="D9" s="735"/>
      <c r="E9" s="735"/>
      <c r="F9" s="735"/>
      <c r="G9" s="735"/>
      <c r="H9" s="735"/>
      <c r="I9" s="735"/>
      <c r="J9" s="736"/>
      <c r="K9" s="45"/>
      <c r="L9" s="46"/>
      <c r="M9" s="732"/>
      <c r="N9" s="737"/>
      <c r="O9" s="737"/>
      <c r="P9" s="732"/>
      <c r="Q9" s="732"/>
      <c r="R9" s="732"/>
      <c r="S9" s="733"/>
      <c r="T9" s="733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ht="17.25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  <c r="M10" s="732"/>
      <c r="N10" s="737"/>
      <c r="O10" s="737"/>
      <c r="P10" s="732"/>
      <c r="Q10" s="732"/>
      <c r="R10" s="732"/>
      <c r="S10" s="733"/>
      <c r="T10" s="733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 ht="17.25">
      <c r="B11" s="51" t="s">
        <v>27</v>
      </c>
      <c r="C11" s="51" t="s">
        <v>28</v>
      </c>
      <c r="D11" s="52" t="s">
        <v>29</v>
      </c>
      <c r="E11" s="53"/>
      <c r="F11" s="53"/>
      <c r="G11" s="53"/>
      <c r="H11" s="53"/>
      <c r="I11" s="53"/>
      <c r="J11" s="53"/>
      <c r="K11" s="54"/>
      <c r="L11" s="52" t="s">
        <v>30</v>
      </c>
      <c r="M11" s="53"/>
      <c r="N11" s="53"/>
      <c r="O11" s="54"/>
      <c r="P11" s="732"/>
      <c r="Q11" s="732"/>
      <c r="R11" s="732"/>
      <c r="S11" s="733"/>
      <c r="T11" s="733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ht="17.25">
      <c r="B12" s="55"/>
      <c r="C12" s="55"/>
      <c r="D12" s="56"/>
      <c r="E12" s="57"/>
      <c r="F12" s="57"/>
      <c r="G12" s="57"/>
      <c r="H12" s="57"/>
      <c r="I12" s="57"/>
      <c r="J12" s="57"/>
      <c r="K12" s="58"/>
      <c r="L12" s="56"/>
      <c r="M12" s="57"/>
      <c r="N12" s="57"/>
      <c r="O12" s="58"/>
      <c r="P12" s="732"/>
      <c r="Q12" s="732"/>
      <c r="R12" s="732"/>
      <c r="S12" s="733"/>
      <c r="T12" s="733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ht="17.25">
      <c r="B13" s="51" t="s">
        <v>31</v>
      </c>
      <c r="C13" s="59">
        <v>1</v>
      </c>
      <c r="D13" s="60" t="s">
        <v>177</v>
      </c>
      <c r="E13" s="61"/>
      <c r="F13" s="61"/>
      <c r="G13" s="61"/>
      <c r="H13" s="61"/>
      <c r="I13" s="61"/>
      <c r="J13" s="61"/>
      <c r="K13" s="62"/>
      <c r="L13" s="60" t="s">
        <v>178</v>
      </c>
      <c r="M13" s="61"/>
      <c r="N13" s="61"/>
      <c r="O13" s="62"/>
      <c r="P13" s="732"/>
      <c r="Q13" s="732"/>
      <c r="R13" s="732"/>
      <c r="S13" s="733"/>
      <c r="T13" s="733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ht="28.5">
      <c r="B14" s="63"/>
      <c r="C14" s="64"/>
      <c r="D14" s="60" t="s">
        <v>34</v>
      </c>
      <c r="E14" s="62"/>
      <c r="F14" s="58" t="s">
        <v>35</v>
      </c>
      <c r="G14" s="58" t="s">
        <v>135</v>
      </c>
      <c r="H14" s="60" t="s">
        <v>37</v>
      </c>
      <c r="I14" s="61"/>
      <c r="J14" s="62"/>
      <c r="K14" s="58" t="s">
        <v>38</v>
      </c>
      <c r="L14" s="51" t="s">
        <v>40</v>
      </c>
      <c r="M14" s="51" t="s">
        <v>39</v>
      </c>
      <c r="N14" s="51" t="s">
        <v>161</v>
      </c>
      <c r="O14" s="51" t="s">
        <v>41</v>
      </c>
      <c r="P14" s="732"/>
      <c r="Q14" s="732"/>
      <c r="R14" s="732"/>
      <c r="S14" s="733"/>
      <c r="T14" s="733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ht="17.25">
      <c r="B15" s="63"/>
      <c r="C15" s="64"/>
      <c r="D15" s="60" t="s">
        <v>179</v>
      </c>
      <c r="E15" s="62"/>
      <c r="F15" s="65">
        <v>0.0901</v>
      </c>
      <c r="G15" s="65">
        <v>0.1011</v>
      </c>
      <c r="H15" s="60" t="s">
        <v>180</v>
      </c>
      <c r="I15" s="61"/>
      <c r="J15" s="62"/>
      <c r="K15" s="65">
        <v>0.4592</v>
      </c>
      <c r="L15" s="738">
        <v>0.47999999999999998</v>
      </c>
      <c r="M15" s="738">
        <v>0.10000000000000001</v>
      </c>
      <c r="N15" s="738">
        <v>0.080000000000000002</v>
      </c>
      <c r="O15" s="738">
        <v>0.34000000000000002</v>
      </c>
      <c r="P15" s="732"/>
      <c r="Q15" s="732"/>
      <c r="R15" s="732"/>
      <c r="S15" s="733"/>
      <c r="T15" s="733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ht="30.75" customHeight="1">
      <c r="B16" s="63"/>
      <c r="C16" s="64"/>
      <c r="D16" s="51" t="s">
        <v>44</v>
      </c>
      <c r="E16" s="51" t="s">
        <v>45</v>
      </c>
      <c r="F16" s="68"/>
      <c r="G16" s="63"/>
      <c r="H16" s="51" t="s">
        <v>46</v>
      </c>
      <c r="I16" s="52" t="s">
        <v>47</v>
      </c>
      <c r="J16" s="54"/>
      <c r="K16" s="68"/>
      <c r="L16" s="739"/>
      <c r="M16" s="739"/>
      <c r="N16" s="739"/>
      <c r="O16" s="739"/>
      <c r="P16" s="732"/>
      <c r="Q16" s="732"/>
      <c r="R16" s="732"/>
      <c r="S16" s="733"/>
      <c r="T16" s="733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7" ht="17.25">
      <c r="B17" s="55"/>
      <c r="C17" s="74"/>
      <c r="D17" s="55"/>
      <c r="E17" s="55"/>
      <c r="F17" s="75"/>
      <c r="G17" s="55"/>
      <c r="H17" s="55"/>
      <c r="I17" s="56"/>
      <c r="J17" s="58"/>
      <c r="K17" s="75"/>
      <c r="L17" s="740"/>
      <c r="M17" s="740"/>
      <c r="N17" s="740"/>
      <c r="O17" s="740"/>
      <c r="P17" s="732"/>
      <c r="Q17" s="732"/>
      <c r="R17" s="732"/>
      <c r="S17" s="733"/>
      <c r="T17" s="733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ht="17.25">
      <c r="B18" s="45" t="s">
        <v>48</v>
      </c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732"/>
      <c r="N18" s="732"/>
      <c r="O18" s="732"/>
      <c r="P18" s="732"/>
      <c r="Q18" s="732"/>
      <c r="R18" s="732"/>
      <c r="S18" s="733"/>
      <c r="T18" s="733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>
      <c r="B19" s="130" t="s">
        <v>49</v>
      </c>
      <c r="C19" s="85">
        <v>0.13</v>
      </c>
      <c r="D19" s="130" t="s">
        <v>50</v>
      </c>
      <c r="E19" s="130"/>
      <c r="G19" s="45"/>
      <c r="H19" s="45"/>
      <c r="I19" s="45"/>
      <c r="J19" s="45"/>
      <c r="K19" s="45"/>
      <c r="L19" s="46"/>
      <c r="M19" s="45"/>
      <c r="N19" s="45"/>
      <c r="O19" s="45"/>
      <c r="P19" s="45"/>
      <c r="Q19" s="45"/>
      <c r="R19" s="45"/>
      <c r="S19" s="46"/>
      <c r="T19" s="46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 ht="25.5">
      <c r="B20" s="130" t="s">
        <v>51</v>
      </c>
      <c r="C20" s="85">
        <v>0.29999999999999999</v>
      </c>
      <c r="D20" s="130" t="s">
        <v>50</v>
      </c>
      <c r="E20" s="877" t="s">
        <v>52</v>
      </c>
      <c r="G20" s="45"/>
      <c r="H20" s="45"/>
      <c r="I20" s="45"/>
      <c r="J20" s="45"/>
      <c r="K20" s="45"/>
      <c r="L20" s="46"/>
      <c r="M20" s="45"/>
      <c r="N20" s="45"/>
      <c r="O20" s="45"/>
      <c r="P20" s="45"/>
      <c r="Q20" s="45"/>
      <c r="R20" s="45"/>
      <c r="S20" s="46"/>
      <c r="T20" s="46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>
      <c r="B21" s="130" t="s">
        <v>53</v>
      </c>
      <c r="C21" s="85">
        <v>0.20000000000000001</v>
      </c>
      <c r="D21" s="130"/>
      <c r="E21" s="130"/>
      <c r="G21" s="45"/>
      <c r="H21" s="45"/>
      <c r="I21" s="45"/>
      <c r="J21" s="45"/>
      <c r="K21" s="45"/>
      <c r="L21" s="46"/>
      <c r="M21" s="45"/>
      <c r="N21" s="45"/>
      <c r="O21" s="45"/>
      <c r="P21" s="45"/>
      <c r="Q21" s="45"/>
      <c r="R21" s="45"/>
      <c r="S21" s="46"/>
      <c r="T21" s="46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>
      <c r="B22" s="130" t="s">
        <v>54</v>
      </c>
      <c r="C22" s="85">
        <v>0.20000000000000001</v>
      </c>
      <c r="D22" s="130"/>
      <c r="E22" s="130"/>
      <c r="G22" s="45"/>
      <c r="H22" s="45"/>
      <c r="I22" s="45"/>
      <c r="J22" s="45"/>
      <c r="K22" s="45"/>
      <c r="L22" s="46"/>
      <c r="M22" s="45"/>
      <c r="N22" s="45"/>
      <c r="O22" s="45"/>
      <c r="P22" s="45"/>
      <c r="Q22" s="45"/>
      <c r="R22" s="45"/>
      <c r="S22" s="46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>
      <c r="B23" s="45"/>
      <c r="C23" s="50"/>
      <c r="D23" s="45"/>
      <c r="E23" s="45"/>
      <c r="F23" s="45"/>
      <c r="G23" s="45"/>
      <c r="H23" s="45"/>
      <c r="I23" s="45"/>
      <c r="J23" s="45"/>
      <c r="K23" s="45"/>
      <c r="L23" s="46"/>
      <c r="M23" s="45"/>
      <c r="N23" s="45"/>
      <c r="O23" s="45"/>
      <c r="P23" s="45"/>
      <c r="Q23" s="45"/>
      <c r="R23" s="45"/>
      <c r="S23" s="46"/>
      <c r="T23" s="46"/>
      <c r="U23" s="45"/>
      <c r="V23" s="45"/>
      <c r="W23" s="45"/>
      <c r="X23" s="45"/>
      <c r="Y23" s="45"/>
      <c r="Z23" s="45"/>
      <c r="AA23" s="45"/>
      <c r="AB23" s="45"/>
      <c r="AC23" s="45"/>
      <c r="AD23" s="45"/>
    </row>
    <row r="24" ht="15.75">
      <c r="B24" s="45" t="s">
        <v>55</v>
      </c>
      <c r="C24" s="45"/>
      <c r="D24" s="45"/>
      <c r="E24" s="45"/>
      <c r="F24" s="45"/>
      <c r="G24" s="45"/>
      <c r="H24" s="45"/>
      <c r="I24" s="45"/>
      <c r="J24" s="45"/>
      <c r="K24" s="45"/>
      <c r="L24" s="46"/>
      <c r="M24" s="45"/>
      <c r="N24" s="45"/>
      <c r="O24" s="45"/>
      <c r="P24" s="45"/>
      <c r="Q24" s="45"/>
      <c r="R24" s="45"/>
      <c r="S24" s="46"/>
      <c r="T24" s="46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5" ht="15.75">
      <c r="B25" s="93" t="s">
        <v>56</v>
      </c>
      <c r="C25" s="94">
        <v>0.25</v>
      </c>
      <c r="D25" s="96" t="s">
        <v>57</v>
      </c>
      <c r="F25" s="45"/>
      <c r="G25" s="45"/>
      <c r="H25" s="45"/>
      <c r="I25" s="45"/>
      <c r="J25" s="45"/>
      <c r="K25" s="45"/>
      <c r="L25" s="46"/>
      <c r="M25" s="45"/>
      <c r="N25" s="45"/>
      <c r="O25" s="45"/>
      <c r="P25" s="45"/>
      <c r="Q25" s="45"/>
      <c r="R25" s="45"/>
      <c r="S25" s="46"/>
      <c r="T25" s="46"/>
      <c r="U25" s="45"/>
      <c r="V25" s="45"/>
      <c r="W25" s="45"/>
      <c r="X25" s="45"/>
      <c r="Y25" s="45"/>
      <c r="Z25" s="45"/>
      <c r="AA25" s="45"/>
      <c r="AB25" s="45"/>
      <c r="AC25" s="45"/>
      <c r="AD25" s="45"/>
    </row>
    <row r="26" ht="15.75">
      <c r="B26" s="45"/>
      <c r="C26" s="50"/>
      <c r="D26" s="45"/>
      <c r="E26" s="45"/>
      <c r="F26" s="45"/>
      <c r="G26" s="45"/>
      <c r="H26" s="45"/>
      <c r="I26" s="45"/>
      <c r="J26" s="45"/>
      <c r="K26" s="45"/>
      <c r="L26" s="46"/>
      <c r="M26" s="45"/>
      <c r="N26" s="45"/>
      <c r="O26" s="45"/>
      <c r="P26" s="45"/>
      <c r="Q26" s="45"/>
      <c r="R26" s="45"/>
      <c r="S26" s="46"/>
      <c r="T26" s="46"/>
      <c r="U26" s="45"/>
      <c r="V26" s="45"/>
      <c r="W26" s="45"/>
      <c r="X26" s="45"/>
      <c r="Y26" s="45"/>
      <c r="Z26" s="45"/>
      <c r="AA26" s="45"/>
      <c r="AB26" s="45"/>
      <c r="AC26" s="45"/>
      <c r="AD26" s="45"/>
    </row>
    <row r="27">
      <c r="B27" s="849" t="s">
        <v>40</v>
      </c>
      <c r="C27" s="878">
        <v>0.5</v>
      </c>
      <c r="D27" s="879" t="s">
        <v>58</v>
      </c>
      <c r="F27" s="45"/>
      <c r="G27" s="45"/>
      <c r="H27" s="45"/>
      <c r="I27" s="45"/>
      <c r="J27" s="45"/>
      <c r="K27" s="45"/>
      <c r="L27" s="46"/>
      <c r="M27" s="45"/>
      <c r="N27" s="45"/>
      <c r="O27" s="45"/>
      <c r="P27" s="45"/>
      <c r="Q27" s="45"/>
      <c r="R27" s="45"/>
      <c r="S27" s="46"/>
      <c r="T27" s="46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ht="28.5">
      <c r="B28" s="880" t="s">
        <v>39</v>
      </c>
      <c r="C28" s="741">
        <v>0.20000000000000001</v>
      </c>
      <c r="D28" s="847" t="s">
        <v>58</v>
      </c>
      <c r="F28" s="45"/>
      <c r="G28" s="45"/>
      <c r="H28" s="45"/>
      <c r="I28" s="45"/>
      <c r="J28" s="45"/>
      <c r="K28" s="45"/>
      <c r="L28" s="46"/>
      <c r="M28" s="45"/>
      <c r="N28" s="45"/>
      <c r="O28" s="45"/>
      <c r="P28" s="45"/>
      <c r="Q28" s="45"/>
      <c r="R28" s="45"/>
      <c r="S28" s="46"/>
      <c r="T28" s="46"/>
      <c r="U28" s="45"/>
      <c r="V28" s="45"/>
      <c r="W28" s="45"/>
      <c r="X28" s="45"/>
      <c r="Y28" s="45"/>
      <c r="Z28" s="45"/>
      <c r="AA28" s="45"/>
      <c r="AB28" s="45"/>
      <c r="AC28" s="45"/>
      <c r="AD28" s="45"/>
    </row>
    <row r="29" ht="28.5">
      <c r="B29" s="880" t="s">
        <v>161</v>
      </c>
      <c r="C29" s="741">
        <v>0.20000000000000001</v>
      </c>
      <c r="D29" s="847" t="s">
        <v>58</v>
      </c>
      <c r="F29" s="45"/>
      <c r="G29" s="45"/>
      <c r="H29" s="45"/>
      <c r="I29" s="45"/>
      <c r="J29" s="45"/>
      <c r="K29" s="45"/>
      <c r="L29" s="46"/>
      <c r="M29" s="45"/>
      <c r="N29" s="45"/>
      <c r="O29" s="45"/>
      <c r="P29" s="45"/>
      <c r="Q29" s="45"/>
      <c r="R29" s="45"/>
      <c r="S29" s="46"/>
      <c r="T29" s="46"/>
      <c r="U29" s="45"/>
      <c r="V29" s="45"/>
      <c r="W29" s="45"/>
      <c r="X29" s="45"/>
      <c r="Y29" s="45"/>
      <c r="Z29" s="45"/>
      <c r="AA29" s="45"/>
      <c r="AB29" s="45"/>
      <c r="AC29" s="45"/>
      <c r="AD29" s="45"/>
    </row>
    <row r="30" ht="15.75">
      <c r="B30" s="881" t="s">
        <v>41</v>
      </c>
      <c r="C30" s="882">
        <v>0.10000000000000001</v>
      </c>
      <c r="D30" s="883" t="s">
        <v>58</v>
      </c>
      <c r="F30" s="45"/>
      <c r="G30" s="45"/>
      <c r="H30" s="45"/>
      <c r="I30" s="45"/>
      <c r="J30" s="45"/>
      <c r="K30" s="45"/>
      <c r="L30" s="46"/>
      <c r="M30" s="45"/>
      <c r="N30" s="45"/>
      <c r="O30" s="45"/>
      <c r="P30" s="45"/>
      <c r="Q30" s="45"/>
      <c r="R30" s="45"/>
      <c r="S30" s="46"/>
      <c r="T30" s="46"/>
      <c r="U30" s="45"/>
      <c r="V30" s="45"/>
      <c r="W30" s="45"/>
      <c r="X30" s="45"/>
      <c r="Y30" s="45"/>
      <c r="Z30" s="45"/>
      <c r="AA30" s="45"/>
      <c r="AB30" s="45"/>
      <c r="AC30" s="45"/>
      <c r="AD30" s="45"/>
    </row>
    <row r="31" ht="26.25" hidden="1">
      <c r="B31" s="104" t="s">
        <v>140</v>
      </c>
      <c r="C31" s="105">
        <f>C27+C28+C29+C30</f>
        <v>0.99999999999999989</v>
      </c>
    </row>
    <row r="3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  <c r="M32" s="45"/>
      <c r="N32" s="45"/>
      <c r="O32" s="45"/>
      <c r="P32" s="45"/>
      <c r="Q32" s="45"/>
      <c r="R32" s="45"/>
      <c r="S32" s="46"/>
      <c r="T32" s="46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ht="15.75">
      <c r="B33" s="45" t="s">
        <v>162</v>
      </c>
      <c r="C33" s="45"/>
      <c r="D33" s="45"/>
      <c r="E33" s="45"/>
      <c r="F33" s="45" t="s">
        <v>60</v>
      </c>
      <c r="G33" s="45"/>
      <c r="I33" s="45"/>
      <c r="L33" s="46"/>
      <c r="M33" s="45"/>
      <c r="N33" s="45"/>
      <c r="O33" s="45"/>
      <c r="P33" s="45"/>
      <c r="Q33" s="45"/>
      <c r="R33" s="45"/>
      <c r="S33" s="46"/>
      <c r="T33" s="46"/>
      <c r="U33" s="45"/>
      <c r="V33" s="45"/>
      <c r="W33" s="45"/>
      <c r="X33" s="45"/>
      <c r="Y33" s="45"/>
      <c r="Z33" s="45"/>
      <c r="AA33" s="45"/>
      <c r="AB33" s="45"/>
      <c r="AC33" s="45"/>
      <c r="AD33" s="45"/>
    </row>
    <row r="34" ht="30" customHeight="1">
      <c r="B34" s="385" t="s">
        <v>61</v>
      </c>
      <c r="C34" s="386">
        <v>0.59999999999999998</v>
      </c>
      <c r="D34" s="387" t="s">
        <v>62</v>
      </c>
      <c r="F34" s="884" t="s">
        <v>61</v>
      </c>
      <c r="G34" s="885">
        <v>0.25</v>
      </c>
      <c r="I34" s="886"/>
      <c r="L34" s="46"/>
      <c r="M34" s="45"/>
      <c r="N34" s="45"/>
      <c r="O34" s="45"/>
      <c r="P34" s="45"/>
      <c r="Q34" s="45"/>
      <c r="R34" s="45"/>
      <c r="S34" s="46"/>
      <c r="T34" s="46"/>
      <c r="U34" s="45"/>
      <c r="V34" s="45"/>
      <c r="W34" s="45"/>
      <c r="X34" s="45"/>
      <c r="Y34" s="45"/>
      <c r="Z34" s="45"/>
      <c r="AA34" s="45"/>
      <c r="AB34" s="45"/>
      <c r="AC34" s="45"/>
      <c r="AD34" s="45"/>
    </row>
    <row r="35">
      <c r="B35" s="390" t="s">
        <v>63</v>
      </c>
      <c r="C35" s="391">
        <v>0.11</v>
      </c>
      <c r="D35" s="392"/>
      <c r="E35" s="886"/>
      <c r="F35" s="884" t="s">
        <v>63</v>
      </c>
      <c r="G35" s="391">
        <v>0.17999999999999999</v>
      </c>
      <c r="I35" s="886"/>
      <c r="L35" s="46"/>
      <c r="M35" s="45"/>
      <c r="N35" s="45"/>
      <c r="O35" s="45"/>
      <c r="P35" s="45"/>
      <c r="Q35" s="45"/>
      <c r="R35" s="45"/>
      <c r="S35" s="46"/>
      <c r="T35" s="46"/>
      <c r="U35" s="45"/>
      <c r="V35" s="45"/>
      <c r="W35" s="45"/>
      <c r="X35" s="45"/>
      <c r="Y35" s="45"/>
      <c r="Z35" s="45"/>
      <c r="AA35" s="45"/>
      <c r="AB35" s="45"/>
      <c r="AC35" s="45"/>
      <c r="AD35" s="45"/>
    </row>
    <row r="36">
      <c r="B36" s="390" t="s">
        <v>64</v>
      </c>
      <c r="C36" s="391">
        <v>0.22</v>
      </c>
      <c r="D36" s="392"/>
      <c r="E36" s="886"/>
      <c r="F36" s="884" t="s">
        <v>64</v>
      </c>
      <c r="G36" s="391">
        <v>0.25</v>
      </c>
      <c r="I36" s="886"/>
      <c r="L36" s="46"/>
      <c r="M36" s="45"/>
      <c r="N36" s="45"/>
      <c r="O36" s="45"/>
      <c r="P36" s="45"/>
      <c r="Q36" s="45"/>
      <c r="R36" s="45"/>
      <c r="S36" s="46"/>
      <c r="T36" s="46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ht="28.5">
      <c r="B37" s="394" t="s">
        <v>141</v>
      </c>
      <c r="C37" s="395">
        <v>0.070000000000000007</v>
      </c>
      <c r="D37" s="396"/>
      <c r="E37" s="886"/>
      <c r="F37" s="887" t="s">
        <v>141</v>
      </c>
      <c r="G37" s="391">
        <v>0.23999999999999999</v>
      </c>
      <c r="I37" s="886"/>
      <c r="L37" s="46"/>
      <c r="M37" s="45"/>
      <c r="N37" s="45"/>
      <c r="O37" s="45"/>
      <c r="P37" s="45"/>
      <c r="Q37" s="45"/>
      <c r="R37" s="45"/>
      <c r="S37" s="46"/>
      <c r="T37" s="46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ht="26.25" hidden="1">
      <c r="B38" s="122" t="s">
        <v>142</v>
      </c>
      <c r="C38" s="123">
        <f>C34+C35+C36+C37</f>
        <v>1</v>
      </c>
      <c r="D38" s="45"/>
      <c r="E38" s="45"/>
      <c r="F38" s="45"/>
      <c r="G38" s="45"/>
      <c r="H38" s="45"/>
      <c r="I38" s="45"/>
      <c r="J38" s="45"/>
      <c r="K38" s="124"/>
      <c r="L38" s="46"/>
      <c r="M38" s="45"/>
      <c r="N38" s="45"/>
      <c r="O38" s="45"/>
      <c r="P38" s="45"/>
      <c r="Q38" s="45"/>
      <c r="R38" s="45"/>
      <c r="S38" s="46"/>
      <c r="T38" s="46"/>
      <c r="U38" s="45"/>
      <c r="V38" s="45"/>
      <c r="W38" s="45"/>
      <c r="X38" s="45"/>
      <c r="Y38" s="45"/>
      <c r="Z38" s="45"/>
      <c r="AA38" s="45"/>
      <c r="AB38" s="45"/>
      <c r="AC38" s="45"/>
      <c r="AD38" s="45"/>
    </row>
    <row r="39" ht="15.7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6"/>
      <c r="M39" s="45"/>
      <c r="N39" s="45"/>
      <c r="O39" s="45"/>
      <c r="P39" s="45"/>
      <c r="Q39" s="45"/>
      <c r="R39" s="45"/>
      <c r="S39" s="46"/>
      <c r="T39" s="46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ht="28.5">
      <c r="B40" s="888" t="s">
        <v>181</v>
      </c>
      <c r="C40" s="889">
        <v>6325</v>
      </c>
      <c r="D40" s="45"/>
      <c r="E40" s="45"/>
      <c r="G40" s="45"/>
      <c r="H40" s="45"/>
      <c r="I40" s="45"/>
      <c r="J40" s="45"/>
      <c r="K40" s="45"/>
      <c r="L40" s="46"/>
      <c r="M40" s="45"/>
      <c r="N40" s="45"/>
      <c r="O40" s="45"/>
      <c r="P40" s="45"/>
      <c r="Q40" s="45"/>
      <c r="R40" s="45"/>
      <c r="S40" s="46"/>
      <c r="T40" s="46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>
      <c r="B41" s="890"/>
      <c r="C41" s="140"/>
      <c r="D41" s="45"/>
      <c r="E41" s="45"/>
      <c r="G41" s="45"/>
      <c r="H41" s="45"/>
      <c r="I41" s="45"/>
      <c r="J41" s="45"/>
      <c r="K41" s="45"/>
      <c r="L41" s="46"/>
      <c r="M41" s="45"/>
      <c r="N41" s="45"/>
      <c r="O41" s="45"/>
      <c r="P41" s="45"/>
      <c r="Q41" s="45"/>
      <c r="R41" s="45"/>
      <c r="S41" s="46"/>
      <c r="T41" s="46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ht="16.5">
      <c r="B42" s="41" t="s">
        <v>68</v>
      </c>
      <c r="C42" s="45"/>
      <c r="D42" s="45"/>
      <c r="E42" s="45"/>
      <c r="F42" s="45"/>
      <c r="G42" s="45"/>
      <c r="H42" s="45"/>
      <c r="I42" s="45"/>
      <c r="J42" s="45"/>
      <c r="K42" s="45"/>
      <c r="L42" s="46"/>
      <c r="M42" s="45"/>
      <c r="N42" s="45"/>
      <c r="O42" s="45"/>
      <c r="P42" s="45"/>
      <c r="Q42" s="45"/>
      <c r="R42" s="45"/>
      <c r="S42" s="46"/>
      <c r="T42" s="46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>
      <c r="B43" s="81" t="s">
        <v>69</v>
      </c>
      <c r="C43" s="761">
        <f>C40*C25</f>
        <v>1581.25</v>
      </c>
      <c r="D43" s="380" t="s">
        <v>70</v>
      </c>
      <c r="E43" s="762" t="s">
        <v>71</v>
      </c>
      <c r="F43" s="762"/>
      <c r="G43" s="763"/>
      <c r="H43" s="45"/>
      <c r="I43" s="45"/>
      <c r="J43" s="45"/>
      <c r="K43" s="45"/>
      <c r="L43" s="46"/>
      <c r="M43" s="45"/>
      <c r="N43" s="45"/>
      <c r="O43" s="45"/>
      <c r="P43" s="45"/>
      <c r="Q43" s="45"/>
      <c r="R43" s="45"/>
      <c r="S43" s="46"/>
      <c r="T43" s="46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>
      <c r="B44" s="764" t="s">
        <v>72</v>
      </c>
      <c r="C44" s="765">
        <f>C19*C43</f>
        <v>205.5625</v>
      </c>
      <c r="D44" s="381" t="s">
        <v>70</v>
      </c>
      <c r="E44" s="766" t="s">
        <v>73</v>
      </c>
      <c r="F44" s="766"/>
      <c r="G44" s="767"/>
      <c r="H44" s="45"/>
      <c r="I44" s="45"/>
      <c r="J44" s="45"/>
      <c r="K44" s="45"/>
      <c r="L44" s="46"/>
      <c r="M44" s="45"/>
      <c r="N44" s="45"/>
      <c r="O44" s="45"/>
      <c r="P44" s="45"/>
      <c r="Q44" s="45"/>
      <c r="R44" s="45"/>
      <c r="S44" s="46"/>
      <c r="T44" s="46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>
      <c r="B45" s="764" t="s">
        <v>74</v>
      </c>
      <c r="C45" s="765">
        <f>C20*C43</f>
        <v>474.375</v>
      </c>
      <c r="D45" s="381" t="s">
        <v>75</v>
      </c>
      <c r="E45" s="766" t="s">
        <v>76</v>
      </c>
      <c r="F45" s="766"/>
      <c r="G45" s="767"/>
      <c r="H45" s="45"/>
      <c r="I45" s="45"/>
      <c r="J45" s="45"/>
      <c r="K45" s="45"/>
      <c r="L45" s="46"/>
      <c r="M45" s="45"/>
      <c r="N45" s="45"/>
      <c r="O45" s="45"/>
      <c r="P45" s="45"/>
      <c r="Q45" s="45"/>
      <c r="R45" s="45"/>
      <c r="S45" s="46"/>
      <c r="T45" s="46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>
      <c r="B46" s="764" t="s">
        <v>77</v>
      </c>
      <c r="C46" s="765">
        <v>0</v>
      </c>
      <c r="D46" s="381" t="s">
        <v>79</v>
      </c>
      <c r="E46" s="766" t="s">
        <v>164</v>
      </c>
      <c r="F46" s="766"/>
      <c r="G46" s="767"/>
      <c r="H46" s="45"/>
      <c r="I46" s="45"/>
      <c r="J46" s="45"/>
      <c r="K46" s="45"/>
      <c r="L46" s="46"/>
      <c r="M46" s="45"/>
      <c r="N46" s="45"/>
      <c r="O46" s="45"/>
      <c r="P46" s="45"/>
      <c r="Q46" s="45"/>
      <c r="R46" s="45"/>
      <c r="S46" s="46"/>
      <c r="T46" s="46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>
      <c r="B47" s="764" t="s">
        <v>78</v>
      </c>
      <c r="C47" s="765">
        <v>0</v>
      </c>
      <c r="D47" s="381" t="s">
        <v>79</v>
      </c>
      <c r="E47" s="766" t="s">
        <v>165</v>
      </c>
      <c r="F47" s="766"/>
      <c r="G47" s="767"/>
      <c r="H47" s="45"/>
      <c r="I47" s="45"/>
      <c r="J47" s="45"/>
      <c r="K47" s="45"/>
      <c r="L47" s="46"/>
      <c r="M47" s="45"/>
      <c r="N47" s="45"/>
      <c r="O47" s="45"/>
      <c r="P47" s="45"/>
      <c r="Q47" s="45"/>
      <c r="R47" s="45"/>
      <c r="S47" s="46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ht="28.5">
      <c r="B48" s="768" t="s">
        <v>81</v>
      </c>
      <c r="C48" s="765">
        <f>C43-C44</f>
        <v>1375.6875</v>
      </c>
      <c r="D48" s="381" t="s">
        <v>70</v>
      </c>
      <c r="E48" s="766" t="s">
        <v>146</v>
      </c>
      <c r="F48" s="766"/>
      <c r="G48" s="767"/>
      <c r="H48" s="45"/>
      <c r="I48" s="45"/>
      <c r="J48" s="45"/>
      <c r="K48" s="45"/>
      <c r="L48" s="46"/>
      <c r="M48" s="45"/>
      <c r="N48" s="45"/>
      <c r="O48" s="45"/>
      <c r="P48" s="45"/>
      <c r="Q48" s="45"/>
      <c r="R48" s="45"/>
      <c r="S48" s="46"/>
      <c r="T48" s="46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>
      <c r="B49" s="768" t="s">
        <v>83</v>
      </c>
      <c r="C49" s="769">
        <f>C48++C44+C45+C46</f>
        <v>2055.625</v>
      </c>
      <c r="D49" s="381" t="s">
        <v>79</v>
      </c>
      <c r="E49" s="766" t="s">
        <v>166</v>
      </c>
      <c r="F49" s="766"/>
      <c r="G49" s="767"/>
      <c r="H49" s="45"/>
      <c r="I49" s="45"/>
      <c r="J49" s="45"/>
      <c r="K49" s="45" t="s">
        <v>128</v>
      </c>
      <c r="L49" s="46"/>
      <c r="M49" s="45"/>
      <c r="N49" s="45"/>
      <c r="O49" s="45"/>
      <c r="P49" s="45"/>
      <c r="Q49" s="45"/>
      <c r="R49" s="45"/>
      <c r="S49" s="46"/>
      <c r="T49" s="46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ht="28.5">
      <c r="B50" s="768" t="s">
        <v>85</v>
      </c>
      <c r="C50" s="769">
        <f>C49*0.18</f>
        <v>370.01249999999999</v>
      </c>
      <c r="D50" s="381" t="s">
        <v>70</v>
      </c>
      <c r="E50" s="766" t="s">
        <v>86</v>
      </c>
      <c r="F50" s="766"/>
      <c r="G50" s="767"/>
      <c r="H50" s="45"/>
      <c r="I50" s="45"/>
      <c r="J50" s="45"/>
      <c r="K50" s="45"/>
      <c r="L50" s="46"/>
      <c r="M50" s="45"/>
      <c r="N50" s="45"/>
      <c r="O50" s="45"/>
      <c r="P50" s="45"/>
      <c r="Q50" s="45"/>
      <c r="R50" s="45"/>
      <c r="S50" s="46"/>
      <c r="T50" s="46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ht="15.75">
      <c r="B51" s="770" t="s">
        <v>87</v>
      </c>
      <c r="C51" s="771">
        <f>C40-C49-C50</f>
        <v>3899.3625000000002</v>
      </c>
      <c r="D51" s="382" t="s">
        <v>70</v>
      </c>
      <c r="E51" s="772" t="s">
        <v>88</v>
      </c>
      <c r="F51" s="772"/>
      <c r="G51" s="773"/>
      <c r="H51" s="45"/>
      <c r="I51" s="45"/>
      <c r="J51" s="140"/>
      <c r="K51" s="45"/>
      <c r="L51" s="46"/>
      <c r="M51" s="45"/>
      <c r="N51" s="45"/>
      <c r="O51" s="45"/>
      <c r="P51" s="45"/>
      <c r="Q51" s="45"/>
      <c r="R51" s="45"/>
      <c r="S51" s="46"/>
      <c r="T51" s="46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>
      <c r="B52" s="45"/>
      <c r="C52" s="138"/>
      <c r="D52" s="45"/>
      <c r="E52" s="45"/>
      <c r="F52" s="45"/>
      <c r="G52" s="45"/>
      <c r="H52" s="45"/>
      <c r="I52" s="45"/>
      <c r="J52" s="45"/>
      <c r="K52" s="45"/>
      <c r="L52" s="46"/>
      <c r="M52" s="45"/>
      <c r="N52" s="45"/>
      <c r="O52" s="45"/>
      <c r="P52" s="45"/>
      <c r="Q52" s="45"/>
      <c r="R52" s="45"/>
      <c r="S52" s="46"/>
      <c r="T52" s="46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hidden="1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6"/>
      <c r="M53" s="45"/>
      <c r="N53" s="45"/>
      <c r="O53" s="45"/>
      <c r="P53" s="45"/>
      <c r="Q53" s="45"/>
      <c r="R53" s="45"/>
      <c r="S53" s="46"/>
      <c r="T53" s="46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ht="18.75">
      <c r="B54" s="141" t="s">
        <v>90</v>
      </c>
      <c r="AQ54" s="142"/>
    </row>
    <row r="55" ht="15.75">
      <c r="A55" s="105"/>
      <c r="B55" s="142"/>
      <c r="C55" s="105"/>
      <c r="D55" s="105"/>
      <c r="E55" s="774"/>
      <c r="F55" s="337"/>
      <c r="G55" s="775"/>
      <c r="H55" s="775"/>
      <c r="I55" s="775"/>
      <c r="J55" s="775"/>
      <c r="K55" s="776"/>
      <c r="L55" s="142"/>
      <c r="M55" s="147" t="s">
        <v>91</v>
      </c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50"/>
      <c r="AO55" s="105"/>
      <c r="AP55" s="777" t="s">
        <v>92</v>
      </c>
      <c r="AQ55" s="142"/>
    </row>
    <row r="56" ht="15.75" customHeight="1">
      <c r="A56" s="105"/>
      <c r="B56" s="45"/>
      <c r="C56" s="105"/>
      <c r="D56" s="105"/>
      <c r="E56" s="778" t="s">
        <v>94</v>
      </c>
      <c r="F56" s="778" t="s">
        <v>53</v>
      </c>
      <c r="G56" s="779" t="s">
        <v>95</v>
      </c>
      <c r="H56" s="780"/>
      <c r="I56" s="781" t="s">
        <v>56</v>
      </c>
      <c r="J56" s="782"/>
      <c r="K56" s="778" t="s">
        <v>92</v>
      </c>
      <c r="M56" s="156">
        <f>C51</f>
        <v>3899.3625000000002</v>
      </c>
      <c r="N56" s="783"/>
      <c r="O56" s="783"/>
      <c r="P56" s="784" t="s">
        <v>30</v>
      </c>
      <c r="Q56" s="784"/>
      <c r="R56" s="784"/>
      <c r="S56" s="784"/>
      <c r="T56" s="784"/>
      <c r="U56" s="784"/>
      <c r="V56" s="784"/>
      <c r="W56" s="784"/>
      <c r="X56" s="784"/>
      <c r="Y56" s="784"/>
      <c r="Z56" s="784"/>
      <c r="AA56" s="784"/>
      <c r="AB56" s="784"/>
      <c r="AC56" s="784"/>
      <c r="AD56" s="784"/>
      <c r="AE56" s="784"/>
      <c r="AF56" s="784"/>
      <c r="AG56" s="148"/>
      <c r="AH56" s="784"/>
      <c r="AI56" s="784"/>
      <c r="AJ56" s="784"/>
      <c r="AK56" s="784"/>
      <c r="AL56" s="784"/>
      <c r="AM56" s="784"/>
      <c r="AN56" s="785"/>
      <c r="AO56" s="105"/>
      <c r="AP56" s="786"/>
    </row>
    <row r="57" ht="27" customHeight="1">
      <c r="A57" s="105"/>
      <c r="C57" s="105"/>
      <c r="D57" s="105"/>
      <c r="E57" s="787"/>
      <c r="F57" s="787"/>
      <c r="G57" s="788"/>
      <c r="H57" s="789"/>
      <c r="I57" s="790"/>
      <c r="J57" s="791"/>
      <c r="K57" s="787"/>
      <c r="M57" s="163">
        <f>M56*0.5</f>
        <v>1949.6812500000001</v>
      </c>
      <c r="N57" s="792" t="s">
        <v>40</v>
      </c>
      <c r="O57" s="793"/>
      <c r="P57" s="793"/>
      <c r="Q57" s="793"/>
      <c r="R57" s="794"/>
      <c r="S57" s="167"/>
      <c r="T57" s="795">
        <f>M56*0.2</f>
        <v>779.87250000000006</v>
      </c>
      <c r="U57" s="796" t="s">
        <v>39</v>
      </c>
      <c r="V57" s="797"/>
      <c r="W57" s="797"/>
      <c r="X57" s="797"/>
      <c r="Y57" s="798"/>
      <c r="Z57" s="105"/>
      <c r="AA57" s="105"/>
      <c r="AB57" s="799">
        <f>M56*0.2</f>
        <v>779.87250000000006</v>
      </c>
      <c r="AC57" s="800" t="s">
        <v>161</v>
      </c>
      <c r="AD57" s="801"/>
      <c r="AE57" s="801"/>
      <c r="AF57" s="801"/>
      <c r="AG57" s="802"/>
      <c r="AH57" s="105"/>
      <c r="AI57" s="803">
        <f>M56*0.1</f>
        <v>389.93625000000003</v>
      </c>
      <c r="AJ57" s="796" t="s">
        <v>41</v>
      </c>
      <c r="AK57" s="797"/>
      <c r="AL57" s="797"/>
      <c r="AM57" s="797"/>
      <c r="AN57" s="798"/>
      <c r="AO57" s="105"/>
      <c r="AP57" s="105"/>
      <c r="AS57" s="133"/>
    </row>
    <row r="58" ht="44.25" customHeight="1">
      <c r="A58" s="105"/>
      <c r="B58" s="177" t="s">
        <v>96</v>
      </c>
      <c r="C58" s="178" t="s">
        <v>97</v>
      </c>
      <c r="D58" s="142"/>
      <c r="E58" s="804"/>
      <c r="F58" s="804"/>
      <c r="G58" s="805"/>
      <c r="H58" s="806"/>
      <c r="I58" s="807" t="s">
        <v>49</v>
      </c>
      <c r="J58" s="808" t="s">
        <v>44</v>
      </c>
      <c r="K58" s="804"/>
      <c r="M58" s="182" t="s">
        <v>54</v>
      </c>
      <c r="N58" s="183" t="s">
        <v>53</v>
      </c>
      <c r="O58" s="184" t="s">
        <v>95</v>
      </c>
      <c r="P58" s="185"/>
      <c r="Q58" s="186" t="s">
        <v>49</v>
      </c>
      <c r="R58" s="187" t="s">
        <v>44</v>
      </c>
      <c r="T58" s="182" t="s">
        <v>54</v>
      </c>
      <c r="U58" s="188" t="s">
        <v>53</v>
      </c>
      <c r="V58" s="189" t="s">
        <v>95</v>
      </c>
      <c r="W58" s="190"/>
      <c r="X58" s="191" t="s">
        <v>49</v>
      </c>
      <c r="Y58" s="192" t="s">
        <v>44</v>
      </c>
      <c r="Z58" s="193"/>
      <c r="AA58" s="193"/>
      <c r="AB58" s="182" t="s">
        <v>54</v>
      </c>
      <c r="AC58" s="188" t="s">
        <v>53</v>
      </c>
      <c r="AD58" s="189" t="s">
        <v>95</v>
      </c>
      <c r="AE58" s="190"/>
      <c r="AF58" s="191" t="s">
        <v>49</v>
      </c>
      <c r="AG58" s="192" t="s">
        <v>44</v>
      </c>
      <c r="AH58" s="198"/>
      <c r="AI58" s="182" t="s">
        <v>54</v>
      </c>
      <c r="AJ58" s="188" t="s">
        <v>53</v>
      </c>
      <c r="AK58" s="189" t="s">
        <v>95</v>
      </c>
      <c r="AL58" s="190"/>
      <c r="AM58" s="191" t="s">
        <v>49</v>
      </c>
      <c r="AN58" s="192" t="s">
        <v>44</v>
      </c>
      <c r="AO58" s="142"/>
    </row>
    <row r="59">
      <c r="A59" s="105"/>
      <c r="B59" s="142"/>
      <c r="C59" s="142"/>
      <c r="D59" s="142"/>
      <c r="E59" s="809"/>
      <c r="F59" s="210"/>
      <c r="G59" s="211"/>
      <c r="H59" s="211"/>
      <c r="I59" s="810"/>
      <c r="J59" s="811"/>
      <c r="K59" s="298"/>
      <c r="M59" s="208"/>
      <c r="N59" s="209"/>
      <c r="O59" s="210"/>
      <c r="P59" s="211"/>
      <c r="Q59" s="142"/>
      <c r="R59" s="812"/>
      <c r="T59" s="214"/>
      <c r="U59" s="215"/>
      <c r="V59" s="215"/>
      <c r="W59" s="215"/>
      <c r="X59" s="275"/>
      <c r="Y59" s="813"/>
      <c r="Z59" s="142"/>
      <c r="AA59" s="142"/>
      <c r="AB59" s="218"/>
      <c r="AC59" s="215"/>
      <c r="AD59" s="219"/>
      <c r="AE59" s="219"/>
      <c r="AF59" s="157"/>
      <c r="AG59" s="157"/>
      <c r="AH59" s="142"/>
      <c r="AI59" s="215"/>
      <c r="AJ59" s="215"/>
      <c r="AK59" s="215"/>
      <c r="AL59" s="219"/>
      <c r="AM59" s="142"/>
      <c r="AN59" s="157"/>
      <c r="AO59" s="142"/>
      <c r="AP59" s="220"/>
      <c r="AQ59" s="814"/>
      <c r="AR59" s="815">
        <f>AM61+AF61++X61+Q61+I61+I66+I68+I70+I72+T66+T68+T70+T72+AE66+AE68+AE72+AP66+AP68+AP70+BA66+BA68+BA70+BA76+AP76+AE76+T76+I76+I78+I80+I86+I88+I90+I96+I106+I110+I112+I116+I126+I130</f>
        <v>324.3388730275438</v>
      </c>
    </row>
    <row r="60" ht="15.75">
      <c r="A60" s="105"/>
      <c r="B60" s="142" t="s">
        <v>167</v>
      </c>
      <c r="C60" s="105"/>
      <c r="D60" s="105"/>
      <c r="E60" s="331"/>
      <c r="F60" s="227"/>
      <c r="G60" s="233"/>
      <c r="H60" s="233"/>
      <c r="I60" s="816">
        <f>C61*C25</f>
        <v>1581.25</v>
      </c>
      <c r="J60" s="817"/>
      <c r="K60" s="298"/>
      <c r="M60" s="225"/>
      <c r="N60" s="226"/>
      <c r="O60" s="227"/>
      <c r="P60" s="219"/>
      <c r="Q60" s="228"/>
      <c r="R60" s="229">
        <f>M57*0.12</f>
        <v>233.96174999999999</v>
      </c>
      <c r="T60" s="214"/>
      <c r="U60" s="227"/>
      <c r="V60" s="227"/>
      <c r="W60" s="227"/>
      <c r="X60" s="230"/>
      <c r="Y60" s="231">
        <f>T57*0.11</f>
        <v>85.785975000000008</v>
      </c>
      <c r="Z60" s="105"/>
      <c r="AA60" s="105"/>
      <c r="AB60" s="232"/>
      <c r="AC60" s="227"/>
      <c r="AD60" s="233"/>
      <c r="AE60" s="233"/>
      <c r="AF60" s="234"/>
      <c r="AG60" s="234">
        <f>AB57*0.11</f>
        <v>85.785975000000008</v>
      </c>
      <c r="AH60" s="105"/>
      <c r="AI60" s="227"/>
      <c r="AJ60" s="227"/>
      <c r="AK60" s="227"/>
      <c r="AL60" s="233"/>
      <c r="AM60" s="818"/>
      <c r="AN60" s="234">
        <f>AI57*0.05</f>
        <v>19.496812500000004</v>
      </c>
      <c r="AO60" s="105"/>
      <c r="AP60" s="105"/>
      <c r="AQ60" s="814"/>
      <c r="AR60" s="814"/>
    </row>
    <row r="61" ht="15.75">
      <c r="A61" s="105" t="s">
        <v>99</v>
      </c>
      <c r="B61" s="236" t="s">
        <v>100</v>
      </c>
      <c r="C61" s="237">
        <f>C40</f>
        <v>6325</v>
      </c>
      <c r="D61" s="238"/>
      <c r="E61" s="256">
        <f>C50</f>
        <v>370.01249999999999</v>
      </c>
      <c r="F61" s="256">
        <f>C47</f>
        <v>0</v>
      </c>
      <c r="G61" s="253">
        <f>I60*C20</f>
        <v>474.375</v>
      </c>
      <c r="H61" s="254"/>
      <c r="I61" s="252">
        <f>I60*C19</f>
        <v>205.5625</v>
      </c>
      <c r="J61" s="288">
        <f>I60-I61</f>
        <v>1375.6875</v>
      </c>
      <c r="K61" s="547">
        <f>E61++F61+I61</f>
        <v>575.57500000000005</v>
      </c>
      <c r="M61" s="251">
        <f>M57-M57/1.18</f>
        <v>297.40900423728817</v>
      </c>
      <c r="N61" s="819">
        <v>0</v>
      </c>
      <c r="O61" s="246">
        <f>R60*C20</f>
        <v>70.188524999999998</v>
      </c>
      <c r="P61" s="247"/>
      <c r="Q61" s="248">
        <f>R60*C19</f>
        <v>30.415027500000001</v>
      </c>
      <c r="R61" s="249">
        <f>R60-Q61</f>
        <v>203.54672249999999</v>
      </c>
      <c r="S61" s="250"/>
      <c r="T61" s="251">
        <f>T57-T57/1.18</f>
        <v>118.96360169491527</v>
      </c>
      <c r="U61" s="252">
        <v>0</v>
      </c>
      <c r="V61" s="253">
        <f>Y60*C20</f>
        <v>25.735792500000002</v>
      </c>
      <c r="W61" s="254"/>
      <c r="X61" s="252">
        <f>Y60*C19</f>
        <v>11.152176750000001</v>
      </c>
      <c r="Y61" s="249">
        <f>Y60-X61</f>
        <v>74.633798250000012</v>
      </c>
      <c r="Z61" s="255"/>
      <c r="AA61" s="255"/>
      <c r="AB61" s="256">
        <f>AB57-AB57/1.18</f>
        <v>118.96360169491527</v>
      </c>
      <c r="AC61" s="248">
        <v>0</v>
      </c>
      <c r="AD61" s="253">
        <f>AG60*C20</f>
        <v>25.735792500000002</v>
      </c>
      <c r="AE61" s="254"/>
      <c r="AF61" s="249">
        <f>AG60*C19</f>
        <v>11.152176750000001</v>
      </c>
      <c r="AG61" s="257">
        <f>AG60-AF61</f>
        <v>74.633798250000012</v>
      </c>
      <c r="AH61" s="255"/>
      <c r="AI61" s="256">
        <f>AI57-AI57/1.18</f>
        <v>59.481800847457635</v>
      </c>
      <c r="AJ61" s="248">
        <v>0</v>
      </c>
      <c r="AK61" s="253">
        <f>AN60*C20</f>
        <v>5.8490437500000008</v>
      </c>
      <c r="AL61" s="254"/>
      <c r="AM61" s="252">
        <f>AN60*C19</f>
        <v>2.5345856250000005</v>
      </c>
      <c r="AN61" s="249">
        <f>AN60-AM61</f>
        <v>16.962226875000002</v>
      </c>
      <c r="AO61" s="238"/>
      <c r="AP61" s="820">
        <f>M61+N61+Q61+T61+U61+X61+AB61+AC61+AF61+AI61+AJ61+AM61</f>
        <v>650.07197509957632</v>
      </c>
      <c r="AQ61" s="815"/>
      <c r="AR61" s="815"/>
    </row>
    <row r="62">
      <c r="B62" s="105"/>
      <c r="C62" s="133"/>
      <c r="M62" s="238"/>
      <c r="N62" s="238"/>
      <c r="O62" s="238"/>
      <c r="P62" s="235"/>
      <c r="Q62" s="238"/>
      <c r="R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</row>
    <row r="63">
      <c r="B63" s="142"/>
      <c r="M63" s="238"/>
      <c r="N63" s="238"/>
      <c r="O63" s="238"/>
      <c r="P63" s="235"/>
      <c r="Q63" s="238"/>
      <c r="R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</row>
    <row r="64" ht="18.75">
      <c r="B64" s="141" t="s">
        <v>101</v>
      </c>
      <c r="M64" s="38" t="s">
        <v>168</v>
      </c>
      <c r="X64" s="38" t="s">
        <v>102</v>
      </c>
      <c r="AI64" s="38" t="s">
        <v>169</v>
      </c>
      <c r="AO64" s="238"/>
      <c r="AP64" s="238"/>
      <c r="AT64" s="38" t="s">
        <v>104</v>
      </c>
    </row>
    <row r="65" ht="15.75">
      <c r="A65" s="105" t="s">
        <v>105</v>
      </c>
      <c r="B65" s="142" t="s">
        <v>106</v>
      </c>
      <c r="C65" s="238"/>
      <c r="D65" s="238"/>
      <c r="E65" s="259"/>
      <c r="F65" s="260"/>
      <c r="G65" s="260"/>
      <c r="H65" s="260"/>
      <c r="I65" s="261">
        <f>C66*G34</f>
        <v>206.35312500000001</v>
      </c>
      <c r="J65" s="262"/>
      <c r="K65" s="263"/>
      <c r="M65" s="142" t="s">
        <v>106</v>
      </c>
      <c r="N65" s="238"/>
      <c r="O65" s="238"/>
      <c r="P65" s="259"/>
      <c r="Q65" s="260"/>
      <c r="R65" s="260"/>
      <c r="S65" s="260"/>
      <c r="T65" s="261">
        <f>N66*G34</f>
        <v>30.532008374999997</v>
      </c>
      <c r="U65" s="262"/>
      <c r="V65" s="263"/>
      <c r="X65" s="142" t="s">
        <v>106</v>
      </c>
      <c r="Y65" s="238"/>
      <c r="Z65" s="238"/>
      <c r="AA65" s="259"/>
      <c r="AB65" s="260"/>
      <c r="AC65" s="260"/>
      <c r="AD65" s="260"/>
      <c r="AE65" s="261">
        <f>Y66*G34</f>
        <v>11.195069737500001</v>
      </c>
      <c r="AF65" s="262"/>
      <c r="AG65" s="263"/>
      <c r="AI65" s="142" t="s">
        <v>106</v>
      </c>
      <c r="AJ65" s="238"/>
      <c r="AK65" s="238"/>
      <c r="AL65" s="259"/>
      <c r="AM65" s="260"/>
      <c r="AN65" s="260"/>
      <c r="AO65" s="260"/>
      <c r="AP65" s="261">
        <f>AJ66*G34</f>
        <v>11.195069737500001</v>
      </c>
      <c r="AQ65" s="262"/>
      <c r="AR65" s="263"/>
      <c r="AT65" s="142" t="s">
        <v>106</v>
      </c>
      <c r="AU65" s="238"/>
      <c r="AV65" s="238"/>
      <c r="AW65" s="259"/>
      <c r="AX65" s="260"/>
      <c r="AY65" s="260"/>
      <c r="AZ65" s="260"/>
      <c r="BA65" s="261">
        <f>AU66*G34</f>
        <v>2.5443340312500005</v>
      </c>
      <c r="BB65" s="262"/>
      <c r="BC65" s="674"/>
      <c r="BD65" s="821" t="s">
        <v>152</v>
      </c>
      <c r="BE65" s="821"/>
    </row>
    <row r="66">
      <c r="A66" s="105"/>
      <c r="B66" s="269" t="s">
        <v>107</v>
      </c>
      <c r="C66" s="270">
        <f>J61*C34</f>
        <v>825.41250000000002</v>
      </c>
      <c r="D66" s="238"/>
      <c r="E66" s="272">
        <f>C66-C66/1.18</f>
        <v>125.91038135593215</v>
      </c>
      <c r="F66" s="272">
        <v>0</v>
      </c>
      <c r="G66" s="275">
        <v>0</v>
      </c>
      <c r="H66" s="275">
        <f>I65*C20</f>
        <v>61.9059375</v>
      </c>
      <c r="I66" s="275">
        <f>I65*C19</f>
        <v>26.825906250000003</v>
      </c>
      <c r="J66" s="276">
        <f>I65-I66</f>
        <v>179.52721875</v>
      </c>
      <c r="K66" s="277">
        <f>E66+I66</f>
        <v>152.73628760593215</v>
      </c>
      <c r="M66" s="269" t="s">
        <v>107</v>
      </c>
      <c r="N66" s="270">
        <f>R61*C34</f>
        <v>122.12803349999999</v>
      </c>
      <c r="O66" s="238"/>
      <c r="P66" s="272">
        <f>N66-N66/1.18</f>
        <v>18.629700025423716</v>
      </c>
      <c r="Q66" s="272">
        <v>0</v>
      </c>
      <c r="R66" s="275">
        <v>0</v>
      </c>
      <c r="S66" s="275">
        <f>T65*C20</f>
        <v>9.1596025124999993</v>
      </c>
      <c r="T66" s="275">
        <f>T65*C19</f>
        <v>3.9691610887499995</v>
      </c>
      <c r="U66" s="276">
        <f>T65-T66</f>
        <v>26.562847286249998</v>
      </c>
      <c r="V66" s="277">
        <f>P66+T66</f>
        <v>22.598861114173715</v>
      </c>
      <c r="X66" s="269" t="s">
        <v>107</v>
      </c>
      <c r="Y66" s="270">
        <f>Y61*C34</f>
        <v>44.780278950000003</v>
      </c>
      <c r="Z66" s="238"/>
      <c r="AA66" s="272">
        <f>Y66-Y66/1.18</f>
        <v>6.8308900093220331</v>
      </c>
      <c r="AB66" s="272">
        <v>0</v>
      </c>
      <c r="AC66" s="275">
        <v>0</v>
      </c>
      <c r="AD66" s="275">
        <f>AE65*C20</f>
        <v>3.3585209212500002</v>
      </c>
      <c r="AE66" s="275">
        <f>AE65*C19</f>
        <v>1.4553590658750002</v>
      </c>
      <c r="AF66" s="276">
        <f>AE65-AE66</f>
        <v>9.7397106716250015</v>
      </c>
      <c r="AG66" s="277">
        <f>AA66+AE66</f>
        <v>8.2862490751970341</v>
      </c>
      <c r="AI66" s="269" t="s">
        <v>107</v>
      </c>
      <c r="AJ66" s="270">
        <f>AG61*C34</f>
        <v>44.780278950000003</v>
      </c>
      <c r="AK66" s="238"/>
      <c r="AL66" s="272">
        <f>AJ66-AJ66/1.18</f>
        <v>6.8308900093220331</v>
      </c>
      <c r="AM66" s="272">
        <v>0</v>
      </c>
      <c r="AN66" s="275">
        <v>0</v>
      </c>
      <c r="AO66" s="275">
        <f>AP65*C20</f>
        <v>3.3585209212500002</v>
      </c>
      <c r="AP66" s="275">
        <f>AP65*C19</f>
        <v>1.4553590658750002</v>
      </c>
      <c r="AQ66" s="276">
        <f>AP65-AP66</f>
        <v>9.7397106716250015</v>
      </c>
      <c r="AR66" s="277">
        <f>AL66+AP66</f>
        <v>8.2862490751970341</v>
      </c>
      <c r="AT66" s="269" t="s">
        <v>107</v>
      </c>
      <c r="AU66" s="270">
        <f>AN61*C34</f>
        <v>10.177336125000002</v>
      </c>
      <c r="AV66" s="238"/>
      <c r="AW66" s="272">
        <f>AU66-AU66/1.18</f>
        <v>1.5524750021186442</v>
      </c>
      <c r="AX66" s="272">
        <v>0</v>
      </c>
      <c r="AY66" s="275">
        <v>0</v>
      </c>
      <c r="AZ66" s="275">
        <f>BA65*C20</f>
        <v>0.76330020937500009</v>
      </c>
      <c r="BA66" s="275">
        <f>BA65*C19</f>
        <v>0.33076342406250009</v>
      </c>
      <c r="BB66" s="276">
        <f>BA65-BA66</f>
        <v>2.2135706071875005</v>
      </c>
      <c r="BC66" s="676">
        <f>AW66+BA66</f>
        <v>1.8832384261811443</v>
      </c>
      <c r="BD66" s="665"/>
      <c r="BE66" s="665"/>
    </row>
    <row r="67">
      <c r="A67" s="105"/>
      <c r="B67" s="279"/>
      <c r="C67" s="280"/>
      <c r="D67" s="238"/>
      <c r="E67" s="272"/>
      <c r="F67" s="275"/>
      <c r="G67" s="275"/>
      <c r="H67" s="275"/>
      <c r="I67" s="281">
        <f>C68*G35</f>
        <v>27.238612499999999</v>
      </c>
      <c r="J67" s="282"/>
      <c r="K67" s="277"/>
      <c r="M67" s="279"/>
      <c r="N67" s="280"/>
      <c r="O67" s="238"/>
      <c r="P67" s="272"/>
      <c r="Q67" s="275"/>
      <c r="R67" s="275"/>
      <c r="S67" s="275"/>
      <c r="T67" s="281">
        <f>N68*G35</f>
        <v>4.0302251054999996</v>
      </c>
      <c r="U67" s="282"/>
      <c r="V67" s="277"/>
      <c r="X67" s="279"/>
      <c r="Y67" s="280"/>
      <c r="Z67" s="238"/>
      <c r="AA67" s="272"/>
      <c r="AB67" s="275"/>
      <c r="AC67" s="275"/>
      <c r="AD67" s="275"/>
      <c r="AE67" s="281">
        <f>Y68*G35</f>
        <v>1.4777492053500001</v>
      </c>
      <c r="AF67" s="282"/>
      <c r="AG67" s="277"/>
      <c r="AI67" s="279"/>
      <c r="AJ67" s="280"/>
      <c r="AK67" s="238"/>
      <c r="AL67" s="272"/>
      <c r="AM67" s="275"/>
      <c r="AN67" s="275"/>
      <c r="AO67" s="275"/>
      <c r="AP67" s="281">
        <f>AJ68*G35</f>
        <v>1.4777492053500001</v>
      </c>
      <c r="AQ67" s="282"/>
      <c r="AR67" s="277"/>
      <c r="AT67" s="279"/>
      <c r="AU67" s="280"/>
      <c r="AV67" s="238"/>
      <c r="AW67" s="272"/>
      <c r="AX67" s="275"/>
      <c r="AY67" s="275"/>
      <c r="AZ67" s="275"/>
      <c r="BA67" s="281">
        <f>AU68*G35</f>
        <v>0.33585209212500006</v>
      </c>
      <c r="BB67" s="282"/>
      <c r="BC67" s="676"/>
      <c r="BD67" s="665"/>
      <c r="BE67" s="665"/>
    </row>
    <row r="68">
      <c r="A68" s="105"/>
      <c r="B68" s="279" t="s">
        <v>63</v>
      </c>
      <c r="C68" s="283">
        <f>J61*C35</f>
        <v>151.325625</v>
      </c>
      <c r="D68" s="238"/>
      <c r="E68" s="272">
        <f>C68-C68/1.18</f>
        <v>23.08356991525423</v>
      </c>
      <c r="F68" s="275">
        <v>0</v>
      </c>
      <c r="G68" s="275">
        <v>0</v>
      </c>
      <c r="H68" s="275">
        <f>I67*C20</f>
        <v>8.1715837499999999</v>
      </c>
      <c r="I68" s="275">
        <f>I67*C19</f>
        <v>3.5410196250000001</v>
      </c>
      <c r="J68" s="276">
        <f>I67-I68</f>
        <v>23.697592874999998</v>
      </c>
      <c r="K68" s="277">
        <f>E68+I68</f>
        <v>26.624589540254231</v>
      </c>
      <c r="M68" s="279" t="s">
        <v>63</v>
      </c>
      <c r="N68" s="283">
        <f>R61*C35</f>
        <v>22.390139474999998</v>
      </c>
      <c r="O68" s="238"/>
      <c r="P68" s="272">
        <f>N68-N68/1.18</f>
        <v>3.4154450046610165</v>
      </c>
      <c r="Q68" s="275">
        <v>0</v>
      </c>
      <c r="R68" s="275">
        <v>0</v>
      </c>
      <c r="S68" s="275">
        <f>T67*C20</f>
        <v>1.2090675316499999</v>
      </c>
      <c r="T68" s="275">
        <f>T67*C19</f>
        <v>0.52392926371499993</v>
      </c>
      <c r="U68" s="276">
        <f>T67-T68</f>
        <v>3.5062958417849996</v>
      </c>
      <c r="V68" s="277">
        <f>P68+T68</f>
        <v>3.9393742683760165</v>
      </c>
      <c r="X68" s="279" t="s">
        <v>63</v>
      </c>
      <c r="Y68" s="283">
        <f>Y61*C35</f>
        <v>8.2097178075000006</v>
      </c>
      <c r="Z68" s="238"/>
      <c r="AA68" s="272">
        <f>Y68-Y68/1.18</f>
        <v>1.2523298350423726</v>
      </c>
      <c r="AB68" s="275">
        <v>0</v>
      </c>
      <c r="AC68" s="275">
        <v>0</v>
      </c>
      <c r="AD68" s="275">
        <f>AE67*C20</f>
        <v>0.44332476160500001</v>
      </c>
      <c r="AE68" s="275">
        <f>AE67*C19</f>
        <v>0.19210739669550003</v>
      </c>
      <c r="AF68" s="276">
        <f>AE67-AE68</f>
        <v>1.2856418086545001</v>
      </c>
      <c r="AG68" s="277">
        <f>AA68+AE68</f>
        <v>1.4444372317378726</v>
      </c>
      <c r="AI68" s="279" t="s">
        <v>63</v>
      </c>
      <c r="AJ68" s="283">
        <f>AG61*C35</f>
        <v>8.2097178075000006</v>
      </c>
      <c r="AK68" s="238"/>
      <c r="AL68" s="272">
        <f>AJ68-AJ68/1.18</f>
        <v>1.2523298350423726</v>
      </c>
      <c r="AM68" s="275">
        <v>0</v>
      </c>
      <c r="AN68" s="275">
        <v>0</v>
      </c>
      <c r="AO68" s="275">
        <f>AP67*C20</f>
        <v>0.44332476160500001</v>
      </c>
      <c r="AP68" s="275">
        <f>AP67*C19</f>
        <v>0.19210739669550003</v>
      </c>
      <c r="AQ68" s="276">
        <f>AP67-AP68</f>
        <v>1.2856418086545001</v>
      </c>
      <c r="AR68" s="277">
        <f>AL68+AP68</f>
        <v>1.4444372317378726</v>
      </c>
      <c r="AT68" s="279" t="s">
        <v>63</v>
      </c>
      <c r="AU68" s="283">
        <f>AN61*C35</f>
        <v>1.8658449562500004</v>
      </c>
      <c r="AV68" s="238"/>
      <c r="AW68" s="272">
        <f>AU68-AU68/1.18</f>
        <v>0.28462041705508478</v>
      </c>
      <c r="AX68" s="275">
        <v>0</v>
      </c>
      <c r="AY68" s="275">
        <v>0</v>
      </c>
      <c r="AZ68" s="275">
        <f>BA67*C20</f>
        <v>0.10075562763750001</v>
      </c>
      <c r="BA68" s="275">
        <f>BA67*C19</f>
        <v>0.043660771976250005</v>
      </c>
      <c r="BB68" s="276">
        <f>BA67-BA68</f>
        <v>0.29219132014875004</v>
      </c>
      <c r="BC68" s="676">
        <f>AW68+BA68</f>
        <v>0.3282811890313348</v>
      </c>
      <c r="BD68" s="665"/>
      <c r="BE68" s="665"/>
    </row>
    <row r="69">
      <c r="A69" s="105"/>
      <c r="B69" s="279"/>
      <c r="C69" s="280"/>
      <c r="D69" s="238"/>
      <c r="E69" s="272"/>
      <c r="F69" s="275"/>
      <c r="G69" s="275"/>
      <c r="H69" s="275"/>
      <c r="I69" s="281">
        <f>C70*G36</f>
        <v>75.662812500000001</v>
      </c>
      <c r="J69" s="284"/>
      <c r="K69" s="277"/>
      <c r="M69" s="279"/>
      <c r="N69" s="280"/>
      <c r="O69" s="238"/>
      <c r="P69" s="272"/>
      <c r="Q69" s="275"/>
      <c r="R69" s="275"/>
      <c r="S69" s="275"/>
      <c r="T69" s="281">
        <f>N70*G36</f>
        <v>11.195069737499999</v>
      </c>
      <c r="U69" s="284"/>
      <c r="V69" s="277"/>
      <c r="X69" s="279"/>
      <c r="Y69" s="280"/>
      <c r="Z69" s="238"/>
      <c r="AA69" s="272"/>
      <c r="AB69" s="275"/>
      <c r="AC69" s="275"/>
      <c r="AD69" s="275"/>
      <c r="AE69" s="281">
        <f>Y70*G36</f>
        <v>4.1048589037500003</v>
      </c>
      <c r="AF69" s="284"/>
      <c r="AG69" s="277"/>
      <c r="AI69" s="279"/>
      <c r="AJ69" s="280"/>
      <c r="AK69" s="238"/>
      <c r="AL69" s="272"/>
      <c r="AM69" s="275"/>
      <c r="AN69" s="275"/>
      <c r="AO69" s="275"/>
      <c r="AP69" s="281">
        <f>AJ70*G36</f>
        <v>4.1048589037500003</v>
      </c>
      <c r="AQ69" s="284"/>
      <c r="AR69" s="277"/>
      <c r="AT69" s="279"/>
      <c r="AU69" s="280"/>
      <c r="AV69" s="238"/>
      <c r="AW69" s="272"/>
      <c r="AX69" s="275"/>
      <c r="AY69" s="275"/>
      <c r="AZ69" s="275"/>
      <c r="BA69" s="281">
        <f>AU70*G36</f>
        <v>0.93292247812500018</v>
      </c>
      <c r="BB69" s="284"/>
      <c r="BC69" s="676"/>
      <c r="BD69" s="665"/>
      <c r="BE69" s="665"/>
    </row>
    <row r="70" ht="69.75" customHeight="1">
      <c r="A70" s="105"/>
      <c r="B70" s="285" t="s">
        <v>108</v>
      </c>
      <c r="C70" s="283">
        <f>J61*C36</f>
        <v>302.65125</v>
      </c>
      <c r="D70" s="238"/>
      <c r="E70" s="272">
        <f>C70-C70/1.18</f>
        <v>46.167139830508461</v>
      </c>
      <c r="F70" s="275">
        <v>0</v>
      </c>
      <c r="G70" s="275">
        <v>0</v>
      </c>
      <c r="H70" s="275">
        <f>I69*C20</f>
        <v>22.698843749999998</v>
      </c>
      <c r="I70" s="275">
        <f>I69*C19</f>
        <v>9.8361656250000014</v>
      </c>
      <c r="J70" s="276">
        <f>I69-I70</f>
        <v>65.826646874999994</v>
      </c>
      <c r="K70" s="277">
        <f>E70+I70</f>
        <v>56.00330545550846</v>
      </c>
      <c r="M70" s="285" t="s">
        <v>108</v>
      </c>
      <c r="N70" s="283">
        <f>R61*C36</f>
        <v>44.780278949999996</v>
      </c>
      <c r="O70" s="238"/>
      <c r="P70" s="272">
        <f>N70-N70/1.18</f>
        <v>6.8308900093220331</v>
      </c>
      <c r="Q70" s="275">
        <v>0</v>
      </c>
      <c r="R70" s="275">
        <v>0</v>
      </c>
      <c r="S70" s="275">
        <f>T69*C20</f>
        <v>3.3585209212499998</v>
      </c>
      <c r="T70" s="275">
        <f>T69*C19</f>
        <v>1.455359065875</v>
      </c>
      <c r="U70" s="276">
        <f>T69-T70</f>
        <v>9.7397106716249997</v>
      </c>
      <c r="V70" s="277">
        <f>P70+T70</f>
        <v>8.2862490751970324</v>
      </c>
      <c r="X70" s="285" t="s">
        <v>108</v>
      </c>
      <c r="Y70" s="283">
        <f>Y61*C36</f>
        <v>16.419435615000001</v>
      </c>
      <c r="Z70" s="238"/>
      <c r="AA70" s="272">
        <f>Y70-Y70/1.18</f>
        <v>2.5046596700847452</v>
      </c>
      <c r="AB70" s="275">
        <v>0</v>
      </c>
      <c r="AC70" s="275">
        <v>0</v>
      </c>
      <c r="AD70" s="275">
        <f>AE69*C20</f>
        <v>1.231457671125</v>
      </c>
      <c r="AE70" s="275">
        <f>AE69*C19</f>
        <v>0.53363165748750008</v>
      </c>
      <c r="AF70" s="276">
        <f>AE69-AE70</f>
        <v>3.5712272462625001</v>
      </c>
      <c r="AG70" s="277">
        <f>AA70+AE70</f>
        <v>3.0382913275722454</v>
      </c>
      <c r="AI70" s="285" t="s">
        <v>108</v>
      </c>
      <c r="AJ70" s="283">
        <f>AG61*C36</f>
        <v>16.419435615000001</v>
      </c>
      <c r="AK70" s="238"/>
      <c r="AL70" s="272">
        <f>AJ70-AJ70/1.18</f>
        <v>2.5046596700847452</v>
      </c>
      <c r="AM70" s="275">
        <v>0</v>
      </c>
      <c r="AN70" s="275">
        <v>0</v>
      </c>
      <c r="AO70" s="275">
        <f>AP69*C20</f>
        <v>1.231457671125</v>
      </c>
      <c r="AP70" s="275">
        <f>AP69*C19</f>
        <v>0.53363165748750008</v>
      </c>
      <c r="AQ70" s="276">
        <f>AP69-AP70</f>
        <v>3.5712272462625001</v>
      </c>
      <c r="AR70" s="277">
        <f>AL70+AP70</f>
        <v>3.0382913275722454</v>
      </c>
      <c r="AT70" s="285" t="s">
        <v>108</v>
      </c>
      <c r="AU70" s="283">
        <f>AN61*C36</f>
        <v>3.7316899125000007</v>
      </c>
      <c r="AV70" s="238"/>
      <c r="AW70" s="272">
        <f>AU70-AU70/1.18</f>
        <v>0.56924083411016957</v>
      </c>
      <c r="AX70" s="275">
        <v>0</v>
      </c>
      <c r="AY70" s="275">
        <v>0</v>
      </c>
      <c r="AZ70" s="275">
        <f>BA69*C20</f>
        <v>0.27987674343750002</v>
      </c>
      <c r="BA70" s="275">
        <f>BA69*C19</f>
        <v>0.12127992215625003</v>
      </c>
      <c r="BB70" s="276">
        <f>BA69-BA70</f>
        <v>0.81164255596875012</v>
      </c>
      <c r="BC70" s="676">
        <f>AW70+BA70</f>
        <v>0.69052075626641962</v>
      </c>
      <c r="BD70" s="665"/>
      <c r="BE70" s="665"/>
    </row>
    <row r="71">
      <c r="A71" s="105"/>
      <c r="B71" s="285"/>
      <c r="C71" s="280"/>
      <c r="D71" s="238"/>
      <c r="E71" s="272"/>
      <c r="F71" s="275"/>
      <c r="G71" s="275"/>
      <c r="H71" s="275"/>
      <c r="I71" s="281">
        <f>C72*G37</f>
        <v>23.111550000000001</v>
      </c>
      <c r="J71" s="284"/>
      <c r="K71" s="277"/>
      <c r="M71" s="285"/>
      <c r="N71" s="280"/>
      <c r="O71" s="238"/>
      <c r="P71" s="272"/>
      <c r="Q71" s="275"/>
      <c r="R71" s="275"/>
      <c r="S71" s="275"/>
      <c r="T71" s="281">
        <f>N72*G37</f>
        <v>3.4195849380000003</v>
      </c>
      <c r="U71" s="284"/>
      <c r="V71" s="277"/>
      <c r="X71" s="285"/>
      <c r="Y71" s="280"/>
      <c r="Z71" s="238"/>
      <c r="AA71" s="272"/>
      <c r="AB71" s="275"/>
      <c r="AC71" s="275"/>
      <c r="AD71" s="275"/>
      <c r="AE71" s="281">
        <f>Y72*G37</f>
        <v>1.2538478106000002</v>
      </c>
      <c r="AF71" s="284"/>
      <c r="AG71" s="277"/>
      <c r="AI71" s="285"/>
      <c r="AJ71" s="280"/>
      <c r="AK71" s="238"/>
      <c r="AL71" s="272"/>
      <c r="AM71" s="275"/>
      <c r="AN71" s="275"/>
      <c r="AO71" s="275"/>
      <c r="AP71" s="281">
        <f>AJ72*G37</f>
        <v>1.2538478106000002</v>
      </c>
      <c r="AQ71" s="284"/>
      <c r="AR71" s="277"/>
      <c r="AT71" s="285"/>
      <c r="AU71" s="280"/>
      <c r="AV71" s="238"/>
      <c r="AW71" s="272"/>
      <c r="AX71" s="275"/>
      <c r="AY71" s="275"/>
      <c r="AZ71" s="275"/>
      <c r="BA71" s="281">
        <f>AU72*G37</f>
        <v>0.28496541150000004</v>
      </c>
      <c r="BB71" s="284"/>
      <c r="BC71" s="676"/>
      <c r="BD71" s="665"/>
      <c r="BE71" s="665"/>
    </row>
    <row r="72" ht="63.75" customHeight="1">
      <c r="A72" s="105"/>
      <c r="B72" s="286" t="s">
        <v>109</v>
      </c>
      <c r="C72" s="287">
        <f>J61*C37</f>
        <v>96.298125000000013</v>
      </c>
      <c r="D72" s="238"/>
      <c r="E72" s="256">
        <f>C72-C72/1.18</f>
        <v>14.689544491525425</v>
      </c>
      <c r="F72" s="252">
        <v>0</v>
      </c>
      <c r="G72" s="252">
        <v>0</v>
      </c>
      <c r="H72" s="252">
        <f>I71*C20</f>
        <v>6.933465</v>
      </c>
      <c r="I72" s="252">
        <f>I71*C19</f>
        <v>3.0045015000000004</v>
      </c>
      <c r="J72" s="288">
        <f>I71-I72</f>
        <v>20.107048500000001</v>
      </c>
      <c r="K72" s="289">
        <f>E72+I72</f>
        <v>17.694045991525424</v>
      </c>
      <c r="M72" s="286" t="s">
        <v>109</v>
      </c>
      <c r="N72" s="287">
        <f>R61*C37</f>
        <v>14.248270575000001</v>
      </c>
      <c r="O72" s="238"/>
      <c r="P72" s="256">
        <f>N72-N72/1.18</f>
        <v>2.1734650029661005</v>
      </c>
      <c r="Q72" s="252">
        <v>0</v>
      </c>
      <c r="R72" s="252">
        <v>0</v>
      </c>
      <c r="S72" s="252">
        <f>T71*C20</f>
        <v>1.0258754814</v>
      </c>
      <c r="T72" s="252">
        <f>T71*C19</f>
        <v>0.44454604194000008</v>
      </c>
      <c r="U72" s="288">
        <f>T71-T72</f>
        <v>2.97503889606</v>
      </c>
      <c r="V72" s="289">
        <f>P72+T72</f>
        <v>2.6180110449061007</v>
      </c>
      <c r="X72" s="286" t="s">
        <v>109</v>
      </c>
      <c r="Y72" s="287">
        <f>Y61*C37</f>
        <v>5.2243658775000013</v>
      </c>
      <c r="Z72" s="238"/>
      <c r="AA72" s="256">
        <f>Y72-Y72/1.18</f>
        <v>0.79693716775423695</v>
      </c>
      <c r="AB72" s="252">
        <v>0</v>
      </c>
      <c r="AC72" s="252">
        <v>0</v>
      </c>
      <c r="AD72" s="252">
        <f>AE71*C20</f>
        <v>0.37615434318000002</v>
      </c>
      <c r="AE72" s="252">
        <f>AE71*C19</f>
        <v>0.16300021537800002</v>
      </c>
      <c r="AF72" s="288">
        <f>AE71-AE72</f>
        <v>1.0908475952220003</v>
      </c>
      <c r="AG72" s="289">
        <f>AA72+AE72</f>
        <v>0.95993738313223698</v>
      </c>
      <c r="AI72" s="286" t="s">
        <v>109</v>
      </c>
      <c r="AJ72" s="287">
        <f>AG61*C37</f>
        <v>5.2243658775000013</v>
      </c>
      <c r="AK72" s="238"/>
      <c r="AL72" s="256">
        <f>AJ72-AJ72/1.18</f>
        <v>0.79693716775423695</v>
      </c>
      <c r="AM72" s="252">
        <v>0</v>
      </c>
      <c r="AN72" s="252">
        <v>0</v>
      </c>
      <c r="AO72" s="252">
        <f>AP71*C20</f>
        <v>0.37615434318000002</v>
      </c>
      <c r="AP72" s="252">
        <f>AP71*C19</f>
        <v>0.16300021537800002</v>
      </c>
      <c r="AQ72" s="288">
        <f>AP71-AP72</f>
        <v>1.0908475952220003</v>
      </c>
      <c r="AR72" s="289">
        <f>AL72+AP72</f>
        <v>0.95993738313223698</v>
      </c>
      <c r="AT72" s="286" t="s">
        <v>109</v>
      </c>
      <c r="AU72" s="287">
        <f>AN61*C37</f>
        <v>1.1873558812500002</v>
      </c>
      <c r="AV72" s="238"/>
      <c r="AW72" s="256">
        <f>AU72-AU72/1.18</f>
        <v>0.18112208358050852</v>
      </c>
      <c r="AX72" s="252">
        <v>0</v>
      </c>
      <c r="AY72" s="252">
        <v>0</v>
      </c>
      <c r="AZ72" s="252">
        <f>BA71*C20</f>
        <v>0.08548962345000001</v>
      </c>
      <c r="BA72" s="252">
        <f>BA71*C19</f>
        <v>0.037045503495000007</v>
      </c>
      <c r="BB72" s="288">
        <f>BA71-BA72</f>
        <v>0.24791990800500002</v>
      </c>
      <c r="BC72" s="822">
        <f>AW72+BA72</f>
        <v>0.21816758707550854</v>
      </c>
      <c r="BD72" s="665"/>
      <c r="BE72" s="665"/>
    </row>
    <row r="73">
      <c r="A73" s="105"/>
      <c r="B73" s="193"/>
      <c r="C73" s="290"/>
      <c r="D73" s="238"/>
      <c r="K73" s="268"/>
      <c r="M73" s="291"/>
      <c r="N73" s="292"/>
      <c r="X73" s="293"/>
      <c r="Y73" s="294"/>
      <c r="AI73" s="293"/>
      <c r="AJ73" s="294"/>
      <c r="AO73" s="238"/>
      <c r="AP73" s="238"/>
      <c r="AT73" s="293"/>
      <c r="AU73" s="294"/>
      <c r="BD73" s="665"/>
      <c r="BE73" s="665"/>
    </row>
    <row r="74" ht="15.75">
      <c r="A74" s="105"/>
      <c r="B74" s="220" t="s">
        <v>110</v>
      </c>
      <c r="C74" s="290"/>
      <c r="D74" s="238"/>
      <c r="K74" s="268"/>
      <c r="M74" s="295"/>
      <c r="N74" s="296"/>
      <c r="X74" s="297"/>
      <c r="Y74" s="298"/>
      <c r="AI74" s="297"/>
      <c r="AJ74" s="298"/>
      <c r="AO74" s="238"/>
      <c r="AP74" s="238"/>
      <c r="AT74" s="297"/>
      <c r="AU74" s="298"/>
      <c r="BD74" s="665"/>
      <c r="BE74" s="665"/>
    </row>
    <row r="75" ht="15.75">
      <c r="A75" s="105" t="s">
        <v>111</v>
      </c>
      <c r="B75" s="220" t="s">
        <v>61</v>
      </c>
      <c r="C75" s="290"/>
      <c r="D75" s="238"/>
      <c r="E75" s="259"/>
      <c r="F75" s="260"/>
      <c r="G75" s="260"/>
      <c r="H75" s="260"/>
      <c r="I75" s="299">
        <f>C76*G34</f>
        <v>26.929082812499999</v>
      </c>
      <c r="J75" s="300"/>
      <c r="K75" s="301"/>
      <c r="M75" s="302" t="s">
        <v>110</v>
      </c>
      <c r="N75" s="257"/>
      <c r="O75" s="238"/>
      <c r="P75" s="259"/>
      <c r="Q75" s="260"/>
      <c r="R75" s="260"/>
      <c r="S75" s="260"/>
      <c r="T75" s="261">
        <f>N76*G34</f>
        <v>3.9844270929374996</v>
      </c>
      <c r="U75" s="262"/>
      <c r="V75" s="263"/>
      <c r="X75" s="302" t="s">
        <v>110</v>
      </c>
      <c r="Y75" s="257"/>
      <c r="Z75" s="238"/>
      <c r="AA75" s="259"/>
      <c r="AB75" s="260"/>
      <c r="AC75" s="260"/>
      <c r="AD75" s="260"/>
      <c r="AE75" s="261">
        <f>Y76*G34</f>
        <v>1.4609566007437502</v>
      </c>
      <c r="AF75" s="262"/>
      <c r="AG75" s="263"/>
      <c r="AI75" s="302" t="s">
        <v>110</v>
      </c>
      <c r="AJ75" s="257"/>
      <c r="AK75" s="238"/>
      <c r="AL75" s="259"/>
      <c r="AM75" s="260"/>
      <c r="AN75" s="260"/>
      <c r="AO75" s="260"/>
      <c r="AP75" s="261">
        <f>AJ76*G34</f>
        <v>1.4609566007437502</v>
      </c>
      <c r="AQ75" s="262"/>
      <c r="AR75" s="263"/>
      <c r="AT75" s="302" t="s">
        <v>110</v>
      </c>
      <c r="AU75" s="257"/>
      <c r="AV75" s="238"/>
      <c r="AW75" s="259"/>
      <c r="AX75" s="260"/>
      <c r="AY75" s="260"/>
      <c r="AZ75" s="260"/>
      <c r="BA75" s="261">
        <f>AU76*G34</f>
        <v>0.33203559107812508</v>
      </c>
      <c r="BB75" s="262"/>
      <c r="BC75" s="674"/>
      <c r="BD75" s="665"/>
      <c r="BE75" s="665"/>
    </row>
    <row r="76">
      <c r="A76" s="105"/>
      <c r="B76" s="269" t="s">
        <v>61</v>
      </c>
      <c r="C76" s="303">
        <f>J66*C34</f>
        <v>107.71633125</v>
      </c>
      <c r="D76" s="238"/>
      <c r="E76" s="272">
        <f>C76-C76/1.18</f>
        <v>16.431304766949154</v>
      </c>
      <c r="F76" s="275">
        <v>0</v>
      </c>
      <c r="G76" s="275">
        <v>0</v>
      </c>
      <c r="H76" s="275">
        <f>I75*C20</f>
        <v>8.078724843749999</v>
      </c>
      <c r="I76" s="275">
        <f>I75*C19</f>
        <v>3.5007807656250001</v>
      </c>
      <c r="J76" s="276">
        <f>I75-I76</f>
        <v>23.428302046875</v>
      </c>
      <c r="K76" s="277">
        <f>E76+I76</f>
        <v>19.932085532574153</v>
      </c>
      <c r="M76" s="269" t="s">
        <v>107</v>
      </c>
      <c r="N76" s="270">
        <f>U66*C34</f>
        <v>15.937708371749999</v>
      </c>
      <c r="O76" s="238"/>
      <c r="P76" s="272">
        <f>N76-N76/1.18</f>
        <v>2.4311758533177965</v>
      </c>
      <c r="Q76" s="272">
        <v>0</v>
      </c>
      <c r="R76" s="275">
        <v>0</v>
      </c>
      <c r="S76" s="275">
        <f>T75*C20</f>
        <v>1.1953281278812498</v>
      </c>
      <c r="T76" s="275">
        <f>T75*C19</f>
        <v>0.51797552208187492</v>
      </c>
      <c r="U76" s="276">
        <f>T75-T76</f>
        <v>3.4664515708556247</v>
      </c>
      <c r="V76" s="277">
        <f>P76+T76</f>
        <v>2.9491513753996714</v>
      </c>
      <c r="X76" s="269" t="s">
        <v>107</v>
      </c>
      <c r="Y76" s="270">
        <f>AF66*C34</f>
        <v>5.8438264029750009</v>
      </c>
      <c r="Z76" s="238"/>
      <c r="AA76" s="272">
        <f>Y76-Y76/1.18</f>
        <v>0.89143114621652497</v>
      </c>
      <c r="AB76" s="272">
        <v>0</v>
      </c>
      <c r="AC76" s="275">
        <v>0</v>
      </c>
      <c r="AD76" s="275">
        <f>AE75*C20</f>
        <v>0.43828698022312507</v>
      </c>
      <c r="AE76" s="275">
        <f>AE75*C19</f>
        <v>0.18992435809668753</v>
      </c>
      <c r="AF76" s="276">
        <f>AE75-AE76</f>
        <v>1.2710322426470626</v>
      </c>
      <c r="AG76" s="277">
        <f>AA76+AE76</f>
        <v>1.0813555043132126</v>
      </c>
      <c r="AI76" s="269" t="s">
        <v>107</v>
      </c>
      <c r="AJ76" s="270">
        <f>AQ66*C34</f>
        <v>5.8438264029750009</v>
      </c>
      <c r="AK76" s="238"/>
      <c r="AL76" s="272">
        <f>AJ76-AJ76/1.18</f>
        <v>0.89143114621652497</v>
      </c>
      <c r="AM76" s="272">
        <v>0</v>
      </c>
      <c r="AN76" s="275">
        <v>0</v>
      </c>
      <c r="AO76" s="275">
        <f>AP75*C20</f>
        <v>0.43828698022312507</v>
      </c>
      <c r="AP76" s="275">
        <f>AP75*C19</f>
        <v>0.18992435809668753</v>
      </c>
      <c r="AQ76" s="276">
        <f>AP75-AP76</f>
        <v>1.2710322426470626</v>
      </c>
      <c r="AR76" s="277">
        <f>AL76+AP76</f>
        <v>1.0813555043132126</v>
      </c>
      <c r="AT76" s="269" t="s">
        <v>107</v>
      </c>
      <c r="AU76" s="270">
        <f>BB66*C34</f>
        <v>1.3281423643125003</v>
      </c>
      <c r="AV76" s="238"/>
      <c r="AW76" s="272">
        <f>AU76-AU76/1.18</f>
        <v>0.20259798777648297</v>
      </c>
      <c r="AX76" s="272">
        <v>0</v>
      </c>
      <c r="AY76" s="275">
        <v>0</v>
      </c>
      <c r="AZ76" s="275">
        <f>BA75*C20</f>
        <v>0.099610677323437521</v>
      </c>
      <c r="BA76" s="275">
        <f>BA75*C19</f>
        <v>0.043164626840156262</v>
      </c>
      <c r="BB76" s="276">
        <f>BA75-BA76</f>
        <v>0.28887096423796882</v>
      </c>
      <c r="BC76" s="676">
        <f>AW76+BA76</f>
        <v>0.24576261461663923</v>
      </c>
      <c r="BD76" s="665"/>
      <c r="BE76" s="665"/>
    </row>
    <row r="77">
      <c r="A77" s="105"/>
      <c r="B77" s="279"/>
      <c r="C77" s="280"/>
      <c r="D77" s="238"/>
      <c r="E77" s="272"/>
      <c r="F77" s="275"/>
      <c r="G77" s="275"/>
      <c r="H77" s="275"/>
      <c r="I77" s="230">
        <f>C78*G35</f>
        <v>3.5546389312500004</v>
      </c>
      <c r="J77" s="276"/>
      <c r="K77" s="277"/>
      <c r="M77" s="279"/>
      <c r="N77" s="280"/>
      <c r="O77" s="238"/>
      <c r="P77" s="272"/>
      <c r="Q77" s="275"/>
      <c r="R77" s="275"/>
      <c r="S77" s="275"/>
      <c r="T77" s="281">
        <f>N78*G35</f>
        <v>0.52594437626774992</v>
      </c>
      <c r="U77" s="282"/>
      <c r="V77" s="277"/>
      <c r="X77" s="279"/>
      <c r="Y77" s="280"/>
      <c r="Z77" s="238"/>
      <c r="AA77" s="272"/>
      <c r="AB77" s="275"/>
      <c r="AC77" s="275"/>
      <c r="AD77" s="275"/>
      <c r="AE77" s="281">
        <f>Y78*G35</f>
        <v>0.19284627129817503</v>
      </c>
      <c r="AF77" s="282"/>
      <c r="AG77" s="277"/>
      <c r="AI77" s="279"/>
      <c r="AJ77" s="280"/>
      <c r="AK77" s="238"/>
      <c r="AL77" s="272"/>
      <c r="AM77" s="275"/>
      <c r="AN77" s="275"/>
      <c r="AO77" s="275"/>
      <c r="AP77" s="281">
        <f>AJ78*G35</f>
        <v>0.19284627129817503</v>
      </c>
      <c r="AQ77" s="282"/>
      <c r="AR77" s="277"/>
      <c r="AT77" s="279"/>
      <c r="AU77" s="280"/>
      <c r="AV77" s="238"/>
      <c r="AW77" s="272"/>
      <c r="AX77" s="275"/>
      <c r="AY77" s="275"/>
      <c r="AZ77" s="275"/>
      <c r="BA77" s="281">
        <f>AU78*G35</f>
        <v>0.043828698022312512</v>
      </c>
      <c r="BB77" s="282"/>
      <c r="BC77" s="676"/>
      <c r="BD77" s="665"/>
      <c r="BE77" s="665"/>
    </row>
    <row r="78">
      <c r="A78" s="105"/>
      <c r="B78" s="279" t="s">
        <v>63</v>
      </c>
      <c r="C78" s="280">
        <f>J66*C35</f>
        <v>19.747994062500002</v>
      </c>
      <c r="D78" s="238"/>
      <c r="E78" s="272">
        <f>C78-C78/1.18</f>
        <v>3.0124058739406756</v>
      </c>
      <c r="F78" s="275">
        <v>0</v>
      </c>
      <c r="G78" s="275">
        <v>0</v>
      </c>
      <c r="H78" s="275">
        <f>I77*C20</f>
        <v>1.0663916793750001</v>
      </c>
      <c r="I78" s="275">
        <f>I77*C19</f>
        <v>0.46210306106250004</v>
      </c>
      <c r="J78" s="276">
        <f>I77-I78</f>
        <v>3.0925358701875005</v>
      </c>
      <c r="K78" s="277">
        <f>E78+I78</f>
        <v>3.4745089350031755</v>
      </c>
      <c r="M78" s="279" t="s">
        <v>63</v>
      </c>
      <c r="N78" s="283">
        <f>U66*C35</f>
        <v>2.9219132014874996</v>
      </c>
      <c r="O78" s="238"/>
      <c r="P78" s="272">
        <f>N78-N78/1.18</f>
        <v>0.44571557310826249</v>
      </c>
      <c r="Q78" s="275">
        <v>0</v>
      </c>
      <c r="R78" s="275">
        <v>0</v>
      </c>
      <c r="S78" s="275">
        <f>T77*C20</f>
        <v>0.15778331288032496</v>
      </c>
      <c r="T78" s="275">
        <f>T77*C19</f>
        <v>0.068372768914807494</v>
      </c>
      <c r="U78" s="276">
        <f>T77-T78</f>
        <v>0.45757160735294244</v>
      </c>
      <c r="V78" s="277">
        <f>P78+T78</f>
        <v>0.51408834202306997</v>
      </c>
      <c r="X78" s="279" t="s">
        <v>63</v>
      </c>
      <c r="Y78" s="283">
        <f>AF66*C35</f>
        <v>1.0713681738787502</v>
      </c>
      <c r="Z78" s="238"/>
      <c r="AA78" s="272">
        <f>Y78-Y78/1.18</f>
        <v>0.16342904347302967</v>
      </c>
      <c r="AB78" s="275">
        <v>0</v>
      </c>
      <c r="AC78" s="275">
        <v>0</v>
      </c>
      <c r="AD78" s="275">
        <f>AE77*C20</f>
        <v>0.057853881389452508</v>
      </c>
      <c r="AE78" s="275">
        <f>AE77*C19</f>
        <v>0.025070015268762753</v>
      </c>
      <c r="AF78" s="276">
        <f>AE77-AE78</f>
        <v>0.16777625602941226</v>
      </c>
      <c r="AG78" s="277">
        <f>AA78+AE78</f>
        <v>0.18849905874179243</v>
      </c>
      <c r="AI78" s="279" t="s">
        <v>63</v>
      </c>
      <c r="AJ78" s="283">
        <f>AQ66*C35</f>
        <v>1.0713681738787502</v>
      </c>
      <c r="AK78" s="238"/>
      <c r="AL78" s="272">
        <f>AJ78-AJ78/1.18</f>
        <v>0.16342904347302967</v>
      </c>
      <c r="AM78" s="275">
        <v>0</v>
      </c>
      <c r="AN78" s="275">
        <v>0</v>
      </c>
      <c r="AO78" s="275">
        <f>AP77*C20</f>
        <v>0.057853881389452508</v>
      </c>
      <c r="AP78" s="275">
        <f>AP77*C19</f>
        <v>0.025070015268762753</v>
      </c>
      <c r="AQ78" s="276">
        <f>AP77-AP78</f>
        <v>0.16777625602941226</v>
      </c>
      <c r="AR78" s="277">
        <f>AL78+AP78</f>
        <v>0.18849905874179243</v>
      </c>
      <c r="AT78" s="279" t="s">
        <v>63</v>
      </c>
      <c r="AU78" s="283">
        <f>BB66*C35</f>
        <v>0.24349276679062506</v>
      </c>
      <c r="AV78" s="238"/>
      <c r="AW78" s="272">
        <f>AU78-AU78/1.18</f>
        <v>0.037142964425688568</v>
      </c>
      <c r="AX78" s="275">
        <v>0</v>
      </c>
      <c r="AY78" s="275">
        <v>0</v>
      </c>
      <c r="AZ78" s="275">
        <f>BA77*C20</f>
        <v>0.013148609406693754</v>
      </c>
      <c r="BA78" s="275">
        <f>BA77*C19</f>
        <v>0.0056977307429006271</v>
      </c>
      <c r="BB78" s="276">
        <f>BA77-BA78</f>
        <v>0.038130967279411884</v>
      </c>
      <c r="BC78" s="676">
        <f>AW78+BA78</f>
        <v>0.042840695168589196</v>
      </c>
      <c r="BD78" s="665"/>
      <c r="BE78" s="665"/>
    </row>
    <row r="79">
      <c r="A79" s="105"/>
      <c r="B79" s="279"/>
      <c r="C79" s="280"/>
      <c r="D79" s="238"/>
      <c r="E79" s="272"/>
      <c r="F79" s="275"/>
      <c r="G79" s="275"/>
      <c r="H79" s="275"/>
      <c r="I79" s="230">
        <f>C80*G36</f>
        <v>9.8739970312500009</v>
      </c>
      <c r="J79" s="276"/>
      <c r="K79" s="277"/>
      <c r="M79" s="279"/>
      <c r="N79" s="280"/>
      <c r="O79" s="238"/>
      <c r="P79" s="272"/>
      <c r="Q79" s="275"/>
      <c r="R79" s="275"/>
      <c r="S79" s="275"/>
      <c r="T79" s="281">
        <f>N80*G36</f>
        <v>1.4609566007437498</v>
      </c>
      <c r="U79" s="284"/>
      <c r="V79" s="277"/>
      <c r="X79" s="279"/>
      <c r="Y79" s="280"/>
      <c r="Z79" s="238"/>
      <c r="AA79" s="272"/>
      <c r="AB79" s="275"/>
      <c r="AC79" s="275"/>
      <c r="AD79" s="275"/>
      <c r="AE79" s="281">
        <f>Y80*G36</f>
        <v>0.53568408693937508</v>
      </c>
      <c r="AF79" s="284"/>
      <c r="AG79" s="277"/>
      <c r="AI79" s="279"/>
      <c r="AJ79" s="280"/>
      <c r="AK79" s="238"/>
      <c r="AL79" s="272"/>
      <c r="AM79" s="275"/>
      <c r="AN79" s="275"/>
      <c r="AO79" s="275"/>
      <c r="AP79" s="281">
        <f>AJ80*G36</f>
        <v>0.53568408693937508</v>
      </c>
      <c r="AQ79" s="284"/>
      <c r="AR79" s="277"/>
      <c r="AT79" s="279"/>
      <c r="AU79" s="280"/>
      <c r="AV79" s="238"/>
      <c r="AW79" s="272"/>
      <c r="AX79" s="275"/>
      <c r="AY79" s="275"/>
      <c r="AZ79" s="275"/>
      <c r="BA79" s="281">
        <f>AU80*G36</f>
        <v>0.12174638339531253</v>
      </c>
      <c r="BB79" s="284"/>
      <c r="BC79" s="676"/>
      <c r="BD79" s="665"/>
      <c r="BE79" s="665"/>
    </row>
    <row r="80" ht="66.75" customHeight="1">
      <c r="A80" s="105"/>
      <c r="B80" s="285" t="s">
        <v>112</v>
      </c>
      <c r="C80" s="280">
        <f>J66*C36</f>
        <v>39.495988125000004</v>
      </c>
      <c r="D80" s="238"/>
      <c r="E80" s="272">
        <f>C80-C80/1.18</f>
        <v>6.0248117478813512</v>
      </c>
      <c r="F80" s="275">
        <v>0</v>
      </c>
      <c r="G80" s="275">
        <v>0</v>
      </c>
      <c r="H80" s="275">
        <f>I79*C20</f>
        <v>2.9621991093750002</v>
      </c>
      <c r="I80" s="275">
        <f>I79*C19</f>
        <v>1.2836196140625002</v>
      </c>
      <c r="J80" s="276">
        <f>I79-I80</f>
        <v>8.5903774171875007</v>
      </c>
      <c r="K80" s="277">
        <f>E80+I80</f>
        <v>7.3084313619438515</v>
      </c>
      <c r="M80" s="285" t="s">
        <v>108</v>
      </c>
      <c r="N80" s="283">
        <f>U66*C36</f>
        <v>5.8438264029749991</v>
      </c>
      <c r="O80" s="238"/>
      <c r="P80" s="272">
        <f>N80-N80/1.18</f>
        <v>0.89143114621652497</v>
      </c>
      <c r="Q80" s="275">
        <v>0</v>
      </c>
      <c r="R80" s="275">
        <v>0</v>
      </c>
      <c r="S80" s="275">
        <f>T79*C20</f>
        <v>0.4382869802231249</v>
      </c>
      <c r="T80" s="275">
        <f>T79*C19</f>
        <v>0.18992435809668748</v>
      </c>
      <c r="U80" s="276">
        <f>T79-T80</f>
        <v>1.2710322426470624</v>
      </c>
      <c r="V80" s="277">
        <f>P80+T80</f>
        <v>1.0813555043132124</v>
      </c>
      <c r="X80" s="285" t="s">
        <v>108</v>
      </c>
      <c r="Y80" s="283">
        <f>AF66*C36</f>
        <v>2.1427363477575003</v>
      </c>
      <c r="Z80" s="238"/>
      <c r="AA80" s="272">
        <f>Y80-Y80/1.18</f>
        <v>0.32685808694605933</v>
      </c>
      <c r="AB80" s="275">
        <v>0</v>
      </c>
      <c r="AC80" s="275">
        <v>0</v>
      </c>
      <c r="AD80" s="275">
        <f>AE79*C20</f>
        <v>0.16070522608181251</v>
      </c>
      <c r="AE80" s="275">
        <f>AE79*C19</f>
        <v>0.069638931302118762</v>
      </c>
      <c r="AF80" s="276">
        <f>AE79-AE80</f>
        <v>0.46604515563725635</v>
      </c>
      <c r="AG80" s="277">
        <f>AA80+AE80</f>
        <v>0.39649701824817807</v>
      </c>
      <c r="AI80" s="285" t="s">
        <v>108</v>
      </c>
      <c r="AJ80" s="283">
        <f>AQ66*C36</f>
        <v>2.1427363477575003</v>
      </c>
      <c r="AK80" s="238"/>
      <c r="AL80" s="272">
        <f>AJ80-AJ80/1.18</f>
        <v>0.32685808694605933</v>
      </c>
      <c r="AM80" s="275">
        <v>0</v>
      </c>
      <c r="AN80" s="275">
        <v>0</v>
      </c>
      <c r="AO80" s="275">
        <f>AP79*C20</f>
        <v>0.16070522608181251</v>
      </c>
      <c r="AP80" s="275">
        <f>AP79*C19</f>
        <v>0.069638931302118762</v>
      </c>
      <c r="AQ80" s="276">
        <f>AP79-AP80</f>
        <v>0.46604515563725635</v>
      </c>
      <c r="AR80" s="277">
        <f>AL80+AP80</f>
        <v>0.39649701824817807</v>
      </c>
      <c r="AT80" s="285" t="s">
        <v>108</v>
      </c>
      <c r="AU80" s="283">
        <f>BB66*C36</f>
        <v>0.48698553358125013</v>
      </c>
      <c r="AV80" s="238"/>
      <c r="AW80" s="272">
        <f>AU80-AU80/1.18</f>
        <v>0.074285928851377137</v>
      </c>
      <c r="AX80" s="275">
        <v>0</v>
      </c>
      <c r="AY80" s="275">
        <v>0</v>
      </c>
      <c r="AZ80" s="275">
        <f>BA79*C20</f>
        <v>0.036523915018593756</v>
      </c>
      <c r="BA80" s="275">
        <f>BA79*C19</f>
        <v>0.01582702984139063</v>
      </c>
      <c r="BB80" s="276">
        <f>BA79-BA80</f>
        <v>0.1059193535539219</v>
      </c>
      <c r="BC80" s="676">
        <f>AW80+BA80</f>
        <v>0.090112958692767767</v>
      </c>
      <c r="BD80" s="665"/>
      <c r="BE80" s="665"/>
    </row>
    <row r="81">
      <c r="A81" s="105"/>
      <c r="B81" s="285"/>
      <c r="C81" s="280"/>
      <c r="D81" s="238"/>
      <c r="E81" s="272"/>
      <c r="F81" s="275"/>
      <c r="G81" s="275"/>
      <c r="H81" s="275"/>
      <c r="I81" s="230">
        <f>C82*G37</f>
        <v>3.0160572750000001</v>
      </c>
      <c r="J81" s="276"/>
      <c r="K81" s="277"/>
      <c r="M81" s="285"/>
      <c r="N81" s="280"/>
      <c r="O81" s="238"/>
      <c r="P81" s="272"/>
      <c r="Q81" s="275"/>
      <c r="R81" s="275"/>
      <c r="S81" s="275"/>
      <c r="T81" s="281">
        <f>N82*G37</f>
        <v>0.44625583440899996</v>
      </c>
      <c r="U81" s="284"/>
      <c r="V81" s="277"/>
      <c r="X81" s="285"/>
      <c r="Y81" s="280"/>
      <c r="Z81" s="238"/>
      <c r="AA81" s="272"/>
      <c r="AB81" s="275"/>
      <c r="AC81" s="275"/>
      <c r="AD81" s="275"/>
      <c r="AE81" s="281">
        <f>Y82*G37</f>
        <v>0.16362713928330005</v>
      </c>
      <c r="AF81" s="284"/>
      <c r="AG81" s="277"/>
      <c r="AI81" s="285"/>
      <c r="AJ81" s="280"/>
      <c r="AK81" s="238"/>
      <c r="AL81" s="272"/>
      <c r="AM81" s="275"/>
      <c r="AN81" s="275"/>
      <c r="AO81" s="275"/>
      <c r="AP81" s="281">
        <f>AJ82*G37</f>
        <v>0.16362713928330005</v>
      </c>
      <c r="AQ81" s="284"/>
      <c r="AR81" s="277"/>
      <c r="AT81" s="285"/>
      <c r="AU81" s="280"/>
      <c r="AV81" s="238"/>
      <c r="AW81" s="272"/>
      <c r="AX81" s="275"/>
      <c r="AY81" s="275"/>
      <c r="AZ81" s="275"/>
      <c r="BA81" s="281">
        <f>AU82*G37</f>
        <v>0.037187986200750013</v>
      </c>
      <c r="BB81" s="284"/>
      <c r="BC81" s="676"/>
      <c r="BD81" s="665"/>
      <c r="BE81" s="665"/>
    </row>
    <row r="82" ht="62.25" customHeight="1">
      <c r="A82" s="105"/>
      <c r="B82" s="286" t="s">
        <v>113</v>
      </c>
      <c r="C82" s="304">
        <f>J66*C37</f>
        <v>12.566905312500001</v>
      </c>
      <c r="D82" s="238"/>
      <c r="E82" s="256">
        <f>C82-C82/1.18</f>
        <v>1.9169855561440681</v>
      </c>
      <c r="F82" s="252">
        <v>0</v>
      </c>
      <c r="G82" s="252">
        <v>0</v>
      </c>
      <c r="H82" s="252">
        <f>I81*C20</f>
        <v>0.90481718249999998</v>
      </c>
      <c r="I82" s="252">
        <f>I81*C19</f>
        <v>0.39208744575000004</v>
      </c>
      <c r="J82" s="288">
        <f>I81-I82</f>
        <v>2.62396982925</v>
      </c>
      <c r="K82" s="289">
        <f>E82+I82</f>
        <v>2.3090730018940682</v>
      </c>
      <c r="M82" s="305" t="s">
        <v>109</v>
      </c>
      <c r="N82" s="306">
        <f>U66*C37</f>
        <v>1.8593993100374999</v>
      </c>
      <c r="O82" s="238"/>
      <c r="P82" s="307">
        <f>N82-N82/1.18</f>
        <v>0.28363718288707607</v>
      </c>
      <c r="Q82" s="308">
        <v>0</v>
      </c>
      <c r="R82" s="308">
        <v>0</v>
      </c>
      <c r="S82" s="308">
        <f>T81*C20</f>
        <v>0.13387675032269999</v>
      </c>
      <c r="T82" s="308">
        <f>T81*C19</f>
        <v>0.058013258473169994</v>
      </c>
      <c r="U82" s="309">
        <f>T81-T82</f>
        <v>0.38824257593582995</v>
      </c>
      <c r="V82" s="310">
        <f>P82+T82</f>
        <v>0.34165044136024608</v>
      </c>
      <c r="X82" s="305" t="s">
        <v>109</v>
      </c>
      <c r="Y82" s="306">
        <f>AF66*C37</f>
        <v>0.68177974701375021</v>
      </c>
      <c r="Z82" s="238"/>
      <c r="AA82" s="307">
        <f>Y82-Y82/1.18</f>
        <v>0.10400030039192798</v>
      </c>
      <c r="AB82" s="308">
        <v>0</v>
      </c>
      <c r="AC82" s="308">
        <v>0</v>
      </c>
      <c r="AD82" s="308">
        <f>AE81*C20</f>
        <v>0.049088141784990012</v>
      </c>
      <c r="AE82" s="308">
        <f>AE81*C19</f>
        <v>0.021271528106829009</v>
      </c>
      <c r="AF82" s="309">
        <f>AE81-AE82</f>
        <v>0.14235561117647105</v>
      </c>
      <c r="AG82" s="310">
        <f>AA82+AE82</f>
        <v>0.12527182849875698</v>
      </c>
      <c r="AI82" s="305" t="s">
        <v>109</v>
      </c>
      <c r="AJ82" s="306">
        <f>AQ66*C37</f>
        <v>0.68177974701375021</v>
      </c>
      <c r="AK82" s="238"/>
      <c r="AL82" s="307">
        <f>AJ82-AJ82/1.18</f>
        <v>0.10400030039192798</v>
      </c>
      <c r="AM82" s="308">
        <v>0</v>
      </c>
      <c r="AN82" s="308">
        <v>0</v>
      </c>
      <c r="AO82" s="308">
        <f>AP81*C20</f>
        <v>0.049088141784990012</v>
      </c>
      <c r="AP82" s="308">
        <f>AP81*C19</f>
        <v>0.021271528106829009</v>
      </c>
      <c r="AQ82" s="309">
        <f>AP81-AP82</f>
        <v>0.14235561117647105</v>
      </c>
      <c r="AR82" s="310">
        <f>AL82+AP82</f>
        <v>0.12527182849875698</v>
      </c>
      <c r="AT82" s="305" t="s">
        <v>109</v>
      </c>
      <c r="AU82" s="306">
        <f>BB66*C37</f>
        <v>0.15494994250312505</v>
      </c>
      <c r="AV82" s="238"/>
      <c r="AW82" s="307">
        <f>AU82-AU82/1.18</f>
        <v>0.023636431907256367</v>
      </c>
      <c r="AX82" s="308">
        <v>0</v>
      </c>
      <c r="AY82" s="308">
        <v>0</v>
      </c>
      <c r="AZ82" s="308">
        <f>BA81*C20</f>
        <v>0.011156395860225004</v>
      </c>
      <c r="BA82" s="308">
        <f>BA81*C19</f>
        <v>0.0048344382060975018</v>
      </c>
      <c r="BB82" s="309">
        <f>BA81-BA82</f>
        <v>0.03235354799465251</v>
      </c>
      <c r="BC82" s="686">
        <f>AW82+BA82</f>
        <v>0.02847087011335387</v>
      </c>
      <c r="BD82" s="687"/>
      <c r="BE82" s="687"/>
    </row>
    <row r="83" ht="15.75">
      <c r="A83" s="105"/>
      <c r="B83" s="193"/>
      <c r="C83" s="290"/>
      <c r="D83" s="238"/>
      <c r="E83" s="238"/>
      <c r="F83" s="238"/>
      <c r="G83" s="238"/>
      <c r="H83" s="238"/>
      <c r="I83" s="238"/>
      <c r="J83" s="290"/>
      <c r="K83" s="311"/>
      <c r="M83" s="312"/>
      <c r="N83" s="313"/>
      <c r="O83" s="313"/>
      <c r="P83" s="314"/>
      <c r="Q83" s="314"/>
      <c r="R83" s="314"/>
      <c r="S83" s="314"/>
      <c r="T83" s="314"/>
      <c r="U83" s="314"/>
      <c r="V83" s="315">
        <f>SUM(V66:V82)</f>
        <v>42.328741165749065</v>
      </c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5">
        <f>SUM(AG66:AG82)</f>
        <v>15.520538427441329</v>
      </c>
      <c r="AH83" s="314"/>
      <c r="AI83" s="314"/>
      <c r="AJ83" s="314"/>
      <c r="AK83" s="314"/>
      <c r="AL83" s="314"/>
      <c r="AM83" s="314"/>
      <c r="AN83" s="314"/>
      <c r="AO83" s="316"/>
      <c r="AP83" s="316"/>
      <c r="AQ83" s="314"/>
      <c r="AR83" s="315">
        <f>SUM(AR66:AR82)</f>
        <v>15.520538427441329</v>
      </c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5">
        <f>SUM(BC66:BC82)</f>
        <v>3.5273950971457575</v>
      </c>
      <c r="BD83" s="823">
        <f>V83+AG83+AR83+BC83</f>
        <v>76.897213117777483</v>
      </c>
      <c r="BE83" s="824"/>
    </row>
    <row r="84" ht="15.75">
      <c r="A84" s="105" t="s">
        <v>114</v>
      </c>
      <c r="B84" s="220" t="s">
        <v>115</v>
      </c>
      <c r="C84" s="290"/>
      <c r="D84" s="238"/>
      <c r="K84" s="268"/>
      <c r="AO84" s="238"/>
      <c r="AP84" s="238"/>
      <c r="BD84" s="38"/>
      <c r="BE84" s="38"/>
    </row>
    <row r="85" ht="15.75">
      <c r="A85" s="105"/>
      <c r="B85" s="220" t="s">
        <v>61</v>
      </c>
      <c r="C85" s="290"/>
      <c r="D85" s="238"/>
      <c r="E85" s="259"/>
      <c r="F85" s="260"/>
      <c r="G85" s="260"/>
      <c r="H85" s="260"/>
      <c r="I85" s="299">
        <f>C86*G34</f>
        <v>3.51424530703125</v>
      </c>
      <c r="J85" s="300"/>
      <c r="K85" s="301"/>
      <c r="P85" s="133"/>
      <c r="T85" s="133"/>
      <c r="AA85" s="133"/>
      <c r="AE85" s="133"/>
      <c r="AL85" s="133"/>
      <c r="AO85" s="238"/>
      <c r="AP85" s="238"/>
      <c r="AW85" s="133"/>
      <c r="BA85" s="133"/>
      <c r="BD85" s="320"/>
      <c r="BE85" s="320"/>
    </row>
    <row r="86">
      <c r="A86" s="105"/>
      <c r="B86" s="269" t="s">
        <v>61</v>
      </c>
      <c r="C86" s="303">
        <f>J76*C34</f>
        <v>14.056981228125</v>
      </c>
      <c r="D86" s="238"/>
      <c r="E86" s="272">
        <f>C86-C86/1.18</f>
        <v>2.1442852720868633</v>
      </c>
      <c r="F86" s="275">
        <v>0</v>
      </c>
      <c r="G86" s="275">
        <v>0</v>
      </c>
      <c r="H86" s="275">
        <f>I85*C20</f>
        <v>1.0542735921093749</v>
      </c>
      <c r="I86" s="275">
        <f>I85*C19</f>
        <v>0.4568518899140625</v>
      </c>
      <c r="J86" s="276">
        <f>I85-I86</f>
        <v>3.0573934171171877</v>
      </c>
      <c r="K86" s="277">
        <f>E86+I86</f>
        <v>2.6011371620009256</v>
      </c>
      <c r="AO86" s="238"/>
      <c r="AP86" s="238"/>
    </row>
    <row r="87">
      <c r="A87" s="105"/>
      <c r="B87" s="279"/>
      <c r="C87" s="280"/>
      <c r="D87" s="238"/>
      <c r="E87" s="272"/>
      <c r="F87" s="275"/>
      <c r="G87" s="275"/>
      <c r="H87" s="275"/>
      <c r="I87" s="230">
        <f>C88*G35</f>
        <v>0.46388038052812497</v>
      </c>
      <c r="J87" s="276"/>
      <c r="K87" s="277"/>
      <c r="AO87" s="238"/>
      <c r="AP87" s="238"/>
    </row>
    <row r="88">
      <c r="A88" s="105"/>
      <c r="B88" s="279" t="s">
        <v>63</v>
      </c>
      <c r="C88" s="280">
        <f>J76*C35</f>
        <v>2.5771132251562499</v>
      </c>
      <c r="D88" s="238"/>
      <c r="E88" s="272">
        <f>C88-C88/1.18</f>
        <v>0.39311896654925826</v>
      </c>
      <c r="F88" s="275">
        <v>0</v>
      </c>
      <c r="G88" s="275">
        <v>0</v>
      </c>
      <c r="H88" s="275">
        <f>I87*C20</f>
        <v>0.13916411415843749</v>
      </c>
      <c r="I88" s="275">
        <f>I87*C19</f>
        <v>0.060304449468656249</v>
      </c>
      <c r="J88" s="276">
        <f>I87-I88</f>
        <v>0.40357593105946871</v>
      </c>
      <c r="K88" s="277">
        <f>E88+I88</f>
        <v>0.45342341601791453</v>
      </c>
      <c r="AO88" s="238"/>
      <c r="AP88" s="238"/>
    </row>
    <row r="89">
      <c r="A89" s="105"/>
      <c r="B89" s="279"/>
      <c r="C89" s="280"/>
      <c r="D89" s="238"/>
      <c r="E89" s="272"/>
      <c r="F89" s="275"/>
      <c r="G89" s="275"/>
      <c r="H89" s="275"/>
      <c r="I89" s="230">
        <f>C90*G36</f>
        <v>1.2885566125781249</v>
      </c>
      <c r="J89" s="276"/>
      <c r="K89" s="277"/>
      <c r="AO89" s="238"/>
      <c r="AP89" s="238"/>
    </row>
    <row r="90" ht="39">
      <c r="A90" s="105"/>
      <c r="B90" s="285" t="s">
        <v>112</v>
      </c>
      <c r="C90" s="280">
        <f>J76*C36</f>
        <v>5.1542264503124997</v>
      </c>
      <c r="D90" s="238"/>
      <c r="E90" s="272">
        <f>C90-C90/1.18</f>
        <v>0.78623793309851653</v>
      </c>
      <c r="F90" s="275">
        <v>0</v>
      </c>
      <c r="G90" s="275">
        <v>0</v>
      </c>
      <c r="H90" s="275">
        <f>I89*C20</f>
        <v>0.38656698377343746</v>
      </c>
      <c r="I90" s="275">
        <f>I89*C19</f>
        <v>0.16751235963515623</v>
      </c>
      <c r="J90" s="276">
        <f>I89-I90</f>
        <v>1.1210442529429687</v>
      </c>
      <c r="K90" s="277">
        <f>E90+I90</f>
        <v>0.95375029273367273</v>
      </c>
      <c r="AO90" s="238"/>
      <c r="AP90" s="238"/>
    </row>
    <row r="91">
      <c r="A91" s="105"/>
      <c r="B91" s="285"/>
      <c r="C91" s="280"/>
      <c r="D91" s="238"/>
      <c r="E91" s="272"/>
      <c r="F91" s="275"/>
      <c r="G91" s="275"/>
      <c r="H91" s="275"/>
      <c r="I91" s="230">
        <f>C92*G37</f>
        <v>0.39359547438750003</v>
      </c>
      <c r="J91" s="276"/>
      <c r="K91" s="277"/>
      <c r="AO91" s="238"/>
      <c r="AP91" s="238"/>
    </row>
    <row r="92" ht="39.75">
      <c r="A92" s="105"/>
      <c r="B92" s="286" t="s">
        <v>113</v>
      </c>
      <c r="C92" s="304">
        <f>J76*C37</f>
        <v>1.6399811432812501</v>
      </c>
      <c r="D92" s="238"/>
      <c r="E92" s="256">
        <f>C92-C92/1.18</f>
        <v>0.25016661507680071</v>
      </c>
      <c r="F92" s="252">
        <v>0</v>
      </c>
      <c r="G92" s="252">
        <v>0</v>
      </c>
      <c r="H92" s="252">
        <f>I91*C20</f>
        <v>0.11807864231625001</v>
      </c>
      <c r="I92" s="252">
        <f>I91*C19</f>
        <v>0.051167411670375008</v>
      </c>
      <c r="J92" s="288">
        <f>I91-I92</f>
        <v>0.342428062717125</v>
      </c>
      <c r="K92" s="289">
        <f>E92+I92</f>
        <v>0.30133402674717574</v>
      </c>
      <c r="AO92" s="238"/>
      <c r="AP92" s="238"/>
    </row>
    <row r="93">
      <c r="A93" s="105"/>
      <c r="B93" s="193"/>
      <c r="C93" s="290"/>
      <c r="D93" s="238"/>
      <c r="E93" s="238"/>
      <c r="F93" s="238"/>
      <c r="G93" s="238"/>
      <c r="H93" s="238"/>
      <c r="I93" s="238"/>
      <c r="J93" s="290"/>
      <c r="K93" s="311"/>
      <c r="AO93" s="238"/>
      <c r="AP93" s="238"/>
    </row>
    <row r="94" ht="15.75">
      <c r="A94" s="105" t="s">
        <v>116</v>
      </c>
      <c r="B94" s="220" t="s">
        <v>117</v>
      </c>
      <c r="C94" s="290"/>
      <c r="D94" s="238"/>
      <c r="K94" s="268"/>
      <c r="AO94" s="238"/>
      <c r="AP94" s="238"/>
    </row>
    <row r="95" ht="15.75">
      <c r="A95" s="105"/>
      <c r="B95" s="220" t="s">
        <v>61</v>
      </c>
      <c r="C95" s="290"/>
      <c r="D95" s="238"/>
      <c r="E95" s="259"/>
      <c r="F95" s="260"/>
      <c r="G95" s="260"/>
      <c r="H95" s="260"/>
      <c r="I95" s="299">
        <f>C96*G34</f>
        <v>0.45860901256757813</v>
      </c>
      <c r="J95" s="300"/>
      <c r="K95" s="301"/>
      <c r="AO95" s="238"/>
      <c r="AP95" s="238"/>
    </row>
    <row r="96">
      <c r="A96" s="105"/>
      <c r="B96" s="269" t="s">
        <v>61</v>
      </c>
      <c r="C96" s="303">
        <f>J86*C34</f>
        <v>1.8344360502703125</v>
      </c>
      <c r="D96" s="238"/>
      <c r="E96" s="272">
        <f>C96-C96/1.18</f>
        <v>0.27982922800733578</v>
      </c>
      <c r="F96" s="275">
        <v>0</v>
      </c>
      <c r="G96" s="275">
        <v>0</v>
      </c>
      <c r="H96" s="275">
        <f>I95*C20</f>
        <v>0.13758270377027343</v>
      </c>
      <c r="I96" s="275">
        <f>I95*C19</f>
        <v>0.059619171633785162</v>
      </c>
      <c r="J96" s="276">
        <f>I95-I96</f>
        <v>0.39898984093379297</v>
      </c>
      <c r="K96" s="277">
        <f>E96+I96</f>
        <v>0.33944839964112095</v>
      </c>
      <c r="AO96" s="238"/>
      <c r="AP96" s="238"/>
    </row>
    <row r="97">
      <c r="A97" s="105"/>
      <c r="B97" s="279"/>
      <c r="C97" s="280"/>
      <c r="D97" s="238"/>
      <c r="E97" s="272"/>
      <c r="F97" s="275"/>
      <c r="G97" s="275"/>
      <c r="H97" s="275"/>
      <c r="I97" s="230">
        <f>C98*G35</f>
        <v>0.060536389658920317</v>
      </c>
      <c r="J97" s="276"/>
      <c r="K97" s="277"/>
      <c r="AO97" s="238"/>
      <c r="AP97" s="238"/>
    </row>
    <row r="98">
      <c r="A98" s="105"/>
      <c r="B98" s="279" t="s">
        <v>63</v>
      </c>
      <c r="C98" s="280">
        <f>J86*C35</f>
        <v>0.33631327588289067</v>
      </c>
      <c r="D98" s="238"/>
      <c r="E98" s="272">
        <f>C98-C98/1.18</f>
        <v>0.051302025134678242</v>
      </c>
      <c r="F98" s="275">
        <v>0</v>
      </c>
      <c r="G98" s="275">
        <v>0</v>
      </c>
      <c r="H98" s="275">
        <f>I97*C20</f>
        <v>0.018160916897676096</v>
      </c>
      <c r="I98" s="275">
        <f>I97*C19</f>
        <v>0.0078697306556596413</v>
      </c>
      <c r="J98" s="276">
        <f>I97-I98</f>
        <v>0.052666659003260674</v>
      </c>
      <c r="K98" s="277">
        <f>E98+I98</f>
        <v>0.059171755790337885</v>
      </c>
      <c r="AO98" s="238"/>
      <c r="AP98" s="238"/>
    </row>
    <row r="99">
      <c r="A99" s="105"/>
      <c r="B99" s="279"/>
      <c r="C99" s="280"/>
      <c r="D99" s="238"/>
      <c r="E99" s="272"/>
      <c r="F99" s="275"/>
      <c r="G99" s="275"/>
      <c r="H99" s="275"/>
      <c r="I99" s="230">
        <f>C100*G36</f>
        <v>0.16815663794144534</v>
      </c>
      <c r="J99" s="276"/>
      <c r="K99" s="277"/>
      <c r="AO99" s="238"/>
      <c r="AP99" s="238"/>
    </row>
    <row r="100" ht="39">
      <c r="A100" s="105"/>
      <c r="B100" s="285" t="s">
        <v>112</v>
      </c>
      <c r="C100" s="280">
        <f>J86*C36</f>
        <v>0.67262655176578134</v>
      </c>
      <c r="D100" s="238"/>
      <c r="E100" s="272">
        <f>C100-C100/1.18</f>
        <v>0.10260405026935648</v>
      </c>
      <c r="F100" s="275">
        <v>0</v>
      </c>
      <c r="G100" s="275">
        <v>0</v>
      </c>
      <c r="H100" s="275">
        <f>I99*C20</f>
        <v>0.050446991382433602</v>
      </c>
      <c r="I100" s="275">
        <f>I99*C19</f>
        <v>0.021860362932387894</v>
      </c>
      <c r="J100" s="276">
        <f>I99-I100</f>
        <v>0.14629627500905745</v>
      </c>
      <c r="K100" s="277">
        <f>E100+I100</f>
        <v>0.12446441320174438</v>
      </c>
      <c r="AO100" s="238"/>
      <c r="AP100" s="238"/>
    </row>
    <row r="101">
      <c r="A101" s="105"/>
      <c r="B101" s="285"/>
      <c r="C101" s="280"/>
      <c r="D101" s="238"/>
      <c r="E101" s="272"/>
      <c r="F101" s="275"/>
      <c r="G101" s="275"/>
      <c r="H101" s="275"/>
      <c r="I101" s="230">
        <f>C102*G37</f>
        <v>0.051364209407568757</v>
      </c>
      <c r="J101" s="276"/>
      <c r="K101" s="277"/>
      <c r="AO101" s="238"/>
      <c r="AP101" s="238"/>
    </row>
    <row r="102" ht="39.75">
      <c r="A102" s="105"/>
      <c r="B102" s="286" t="s">
        <v>113</v>
      </c>
      <c r="C102" s="304">
        <f>J86*C37</f>
        <v>0.21401753919820315</v>
      </c>
      <c r="D102" s="238"/>
      <c r="E102" s="256">
        <f>C102-C102/1.18</f>
        <v>0.03264674326752251</v>
      </c>
      <c r="F102" s="252">
        <v>0</v>
      </c>
      <c r="G102" s="252">
        <v>0</v>
      </c>
      <c r="H102" s="252">
        <f>I101*C20</f>
        <v>0.015409262822270627</v>
      </c>
      <c r="I102" s="252">
        <f>I101*C19</f>
        <v>0.0066773472229839387</v>
      </c>
      <c r="J102" s="288">
        <f>I101-I102</f>
        <v>0.04468686218458482</v>
      </c>
      <c r="K102" s="289">
        <f>E102+I102</f>
        <v>0.039324090490506447</v>
      </c>
      <c r="AO102" s="238"/>
      <c r="AP102" s="238"/>
    </row>
    <row r="103">
      <c r="A103" s="105"/>
      <c r="B103" s="193"/>
      <c r="C103" s="290"/>
      <c r="D103" s="238"/>
      <c r="E103" s="238"/>
      <c r="F103" s="238"/>
      <c r="G103" s="238"/>
      <c r="H103" s="238"/>
      <c r="I103" s="238"/>
      <c r="J103" s="290"/>
      <c r="K103" s="311"/>
      <c r="AO103" s="238"/>
      <c r="AP103" s="238"/>
    </row>
    <row r="104" ht="15.75">
      <c r="A104" s="105"/>
      <c r="B104" s="220"/>
      <c r="C104" s="290"/>
      <c r="D104" s="238"/>
      <c r="K104" s="311"/>
      <c r="AO104" s="238"/>
      <c r="AP104" s="238"/>
    </row>
    <row r="105" ht="15.75">
      <c r="A105" s="105" t="s">
        <v>118</v>
      </c>
      <c r="B105" s="142" t="s">
        <v>63</v>
      </c>
      <c r="C105" s="290"/>
      <c r="D105" s="238"/>
      <c r="E105" s="259"/>
      <c r="F105" s="260"/>
      <c r="G105" s="260"/>
      <c r="H105" s="260"/>
      <c r="I105" s="299">
        <f>C106*G34</f>
        <v>3.5546389312499995</v>
      </c>
      <c r="J105" s="300"/>
      <c r="K105" s="301"/>
      <c r="AO105" s="238"/>
      <c r="AP105" s="238"/>
    </row>
    <row r="106">
      <c r="A106" s="105"/>
      <c r="B106" s="269" t="s">
        <v>61</v>
      </c>
      <c r="C106" s="303">
        <f>J68*C34</f>
        <v>14.218555724999998</v>
      </c>
      <c r="D106" s="238"/>
      <c r="E106" s="272">
        <f>C106-C106/1.18</f>
        <v>2.1689322292372868</v>
      </c>
      <c r="F106" s="275">
        <v>0</v>
      </c>
      <c r="G106" s="275">
        <v>0</v>
      </c>
      <c r="H106" s="275">
        <f>I105*C20</f>
        <v>1.0663916793749999</v>
      </c>
      <c r="I106" s="275">
        <f>I105*C19</f>
        <v>0.46210306106249993</v>
      </c>
      <c r="J106" s="276">
        <f>I105-I106</f>
        <v>3.0925358701874996</v>
      </c>
      <c r="K106" s="277">
        <f>E106+I106</f>
        <v>2.6310352902997867</v>
      </c>
      <c r="AO106" s="238"/>
      <c r="AP106" s="238"/>
    </row>
    <row r="107">
      <c r="A107" s="105"/>
      <c r="B107" s="279"/>
      <c r="C107" s="280"/>
      <c r="D107" s="238"/>
      <c r="E107" s="272"/>
      <c r="F107" s="275"/>
      <c r="G107" s="275"/>
      <c r="H107" s="275"/>
      <c r="I107" s="230">
        <f>C108*G35</f>
        <v>0.46921233892499992</v>
      </c>
      <c r="J107" s="276"/>
      <c r="K107" s="277"/>
      <c r="AO107" s="238"/>
      <c r="AP107" s="238"/>
    </row>
    <row r="108">
      <c r="A108" s="105"/>
      <c r="B108" s="279" t="s">
        <v>63</v>
      </c>
      <c r="C108" s="280">
        <f>J68*C35</f>
        <v>2.6067352162499997</v>
      </c>
      <c r="D108" s="238"/>
      <c r="E108" s="272">
        <f>C108-C108/1.18</f>
        <v>0.3976375753601693</v>
      </c>
      <c r="F108" s="275">
        <v>0</v>
      </c>
      <c r="G108" s="275">
        <v>0</v>
      </c>
      <c r="H108" s="275">
        <f>I107*C20</f>
        <v>0.14076370167749996</v>
      </c>
      <c r="I108" s="275">
        <f>I107*C19</f>
        <v>0.060997604060249989</v>
      </c>
      <c r="J108" s="276">
        <f>I107-I108</f>
        <v>0.40821473486474991</v>
      </c>
      <c r="K108" s="277">
        <f>E108+I108</f>
        <v>0.45863517942041931</v>
      </c>
      <c r="AO108" s="238"/>
      <c r="AP108" s="238"/>
    </row>
    <row r="109">
      <c r="A109" s="105"/>
      <c r="B109" s="279"/>
      <c r="C109" s="280"/>
      <c r="D109" s="238"/>
      <c r="E109" s="272"/>
      <c r="F109" s="275"/>
      <c r="G109" s="275"/>
      <c r="H109" s="275"/>
      <c r="I109" s="230">
        <f>C110*G36</f>
        <v>1.3033676081249999</v>
      </c>
      <c r="J109" s="276"/>
      <c r="K109" s="277"/>
      <c r="AO109" s="238"/>
      <c r="AP109" s="238"/>
    </row>
    <row r="110" ht="39">
      <c r="A110" s="105"/>
      <c r="B110" s="285" t="s">
        <v>112</v>
      </c>
      <c r="C110" s="280">
        <f>J68*C36</f>
        <v>5.2134704324999994</v>
      </c>
      <c r="D110" s="238"/>
      <c r="E110" s="272">
        <f>C110-C110/1.18</f>
        <v>0.79527515072033861</v>
      </c>
      <c r="F110" s="275">
        <v>0</v>
      </c>
      <c r="G110" s="275">
        <v>0</v>
      </c>
      <c r="H110" s="275">
        <f>I109*C20</f>
        <v>0.39101028243749997</v>
      </c>
      <c r="I110" s="275">
        <f>I109*C19</f>
        <v>0.16943778905624998</v>
      </c>
      <c r="J110" s="276">
        <f>I109-I110</f>
        <v>1.1339298190687499</v>
      </c>
      <c r="K110" s="277">
        <f>E110+I110</f>
        <v>0.96471293977658856</v>
      </c>
      <c r="AO110" s="238"/>
      <c r="AP110" s="238"/>
    </row>
    <row r="111">
      <c r="A111" s="105"/>
      <c r="B111" s="285"/>
      <c r="C111" s="280"/>
      <c r="D111" s="238"/>
      <c r="E111" s="272"/>
      <c r="F111" s="275"/>
      <c r="G111" s="275"/>
      <c r="H111" s="275"/>
      <c r="I111" s="230">
        <f>C112*G37</f>
        <v>0.39811956030000001</v>
      </c>
      <c r="J111" s="276"/>
      <c r="K111" s="277"/>
      <c r="AO111" s="238"/>
      <c r="AP111" s="238"/>
    </row>
    <row r="112" ht="39.75">
      <c r="A112" s="105"/>
      <c r="B112" s="286" t="s">
        <v>113</v>
      </c>
      <c r="C112" s="304">
        <f>J68*C37</f>
        <v>1.6588315012500001</v>
      </c>
      <c r="D112" s="238"/>
      <c r="E112" s="256">
        <f>C112-C112/1.18</f>
        <v>0.25304209341101691</v>
      </c>
      <c r="F112" s="252">
        <v>0</v>
      </c>
      <c r="G112" s="252">
        <v>0</v>
      </c>
      <c r="H112" s="252">
        <f>I111*C20</f>
        <v>0.11943586808999999</v>
      </c>
      <c r="I112" s="252">
        <f>I111*C19</f>
        <v>0.051755542839000003</v>
      </c>
      <c r="J112" s="288">
        <f>I111-I112</f>
        <v>0.34636401746099998</v>
      </c>
      <c r="K112" s="289">
        <f>E112+I112</f>
        <v>0.30479763625001693</v>
      </c>
      <c r="AO112" s="238"/>
      <c r="AP112" s="238"/>
    </row>
    <row r="113">
      <c r="A113" s="105"/>
      <c r="B113" s="193"/>
      <c r="C113" s="290"/>
      <c r="D113" s="238"/>
      <c r="K113" s="311"/>
      <c r="AO113" s="238"/>
      <c r="AP113" s="238"/>
    </row>
    <row r="114" ht="15.75">
      <c r="A114" s="105"/>
      <c r="B114" s="220"/>
      <c r="C114" s="290"/>
      <c r="D114" s="238"/>
      <c r="K114" s="311"/>
      <c r="AO114" s="238"/>
      <c r="AP114" s="238"/>
    </row>
    <row r="115" ht="15.75">
      <c r="A115" s="105" t="s">
        <v>119</v>
      </c>
      <c r="B115" s="142" t="s">
        <v>112</v>
      </c>
      <c r="C115" s="238"/>
      <c r="D115" s="105"/>
      <c r="E115" s="322"/>
      <c r="F115" s="323"/>
      <c r="G115" s="323"/>
      <c r="H115" s="324"/>
      <c r="I115" s="325">
        <f>C116*G34</f>
        <v>9.8739970312499992</v>
      </c>
      <c r="J115" s="326"/>
      <c r="K115" s="301"/>
      <c r="AO115" s="105"/>
      <c r="AP115" s="238"/>
    </row>
    <row r="116">
      <c r="A116" s="105"/>
      <c r="B116" s="269" t="s">
        <v>61</v>
      </c>
      <c r="C116" s="327">
        <f>J70*C34</f>
        <v>39.495988124999997</v>
      </c>
      <c r="D116" s="105"/>
      <c r="E116" s="272">
        <f>C116-C116/1.18</f>
        <v>6.0248117478813512</v>
      </c>
      <c r="F116" s="275">
        <v>0</v>
      </c>
      <c r="G116" s="275">
        <v>0</v>
      </c>
      <c r="H116" s="328">
        <f>I115*C20</f>
        <v>2.9621991093749998</v>
      </c>
      <c r="I116" s="328">
        <f>I115*C19</f>
        <v>1.2836196140625</v>
      </c>
      <c r="J116" s="329">
        <f>I115-I116</f>
        <v>8.5903774171874989</v>
      </c>
      <c r="K116" s="277">
        <f>E116+I116</f>
        <v>7.3084313619438515</v>
      </c>
      <c r="AO116" s="238"/>
      <c r="AP116" s="238"/>
    </row>
    <row r="117">
      <c r="A117" s="105"/>
      <c r="B117" s="279"/>
      <c r="C117" s="330"/>
      <c r="D117" s="105"/>
      <c r="E117" s="331"/>
      <c r="F117" s="233"/>
      <c r="G117" s="233"/>
      <c r="H117" s="328"/>
      <c r="I117" s="332">
        <f>C118*G35</f>
        <v>1.3033676081249999</v>
      </c>
      <c r="J117" s="329"/>
      <c r="K117" s="277"/>
      <c r="AO117" s="105"/>
      <c r="AP117" s="238"/>
    </row>
    <row r="118">
      <c r="A118" s="105"/>
      <c r="B118" s="279" t="s">
        <v>63</v>
      </c>
      <c r="C118" s="330">
        <f>J70*C35</f>
        <v>7.2409311562499994</v>
      </c>
      <c r="D118" s="105"/>
      <c r="E118" s="272">
        <f>C118-C118/1.18</f>
        <v>1.104548820444915</v>
      </c>
      <c r="F118" s="275">
        <v>0</v>
      </c>
      <c r="G118" s="275">
        <v>0</v>
      </c>
      <c r="H118" s="328">
        <f>I117*C20</f>
        <v>0.39101028243749997</v>
      </c>
      <c r="I118" s="328">
        <f>I117*C19</f>
        <v>0.16943778905624998</v>
      </c>
      <c r="J118" s="329">
        <f>I117-I118</f>
        <v>1.1339298190687499</v>
      </c>
      <c r="K118" s="277">
        <f>E118+I118</f>
        <v>1.2739866095011649</v>
      </c>
      <c r="AO118" s="238"/>
      <c r="AP118" s="238"/>
    </row>
    <row r="119">
      <c r="A119" s="105"/>
      <c r="B119" s="279"/>
      <c r="C119" s="330"/>
      <c r="D119" s="105"/>
      <c r="E119" s="331"/>
      <c r="F119" s="233"/>
      <c r="G119" s="233"/>
      <c r="H119" s="328"/>
      <c r="I119" s="332">
        <f>C120*G36</f>
        <v>3.6204655781249997</v>
      </c>
      <c r="J119" s="329"/>
      <c r="K119" s="277"/>
      <c r="AO119" s="105"/>
      <c r="AP119" s="238"/>
    </row>
    <row r="120" ht="39">
      <c r="A120" s="105"/>
      <c r="B120" s="285" t="s">
        <v>112</v>
      </c>
      <c r="C120" s="330">
        <f>J70*C36</f>
        <v>14.481862312499999</v>
      </c>
      <c r="D120" s="105"/>
      <c r="E120" s="272">
        <f>C120-C120/1.18</f>
        <v>2.20909764088983</v>
      </c>
      <c r="F120" s="275">
        <v>0</v>
      </c>
      <c r="G120" s="275">
        <v>0</v>
      </c>
      <c r="H120" s="328">
        <f>I119*C20</f>
        <v>1.0861396734375</v>
      </c>
      <c r="I120" s="328">
        <f>I119*C19</f>
        <v>0.47066052515624995</v>
      </c>
      <c r="J120" s="329">
        <f>I119-I120</f>
        <v>3.1498050529687496</v>
      </c>
      <c r="K120" s="277">
        <f>E120+I120</f>
        <v>2.6797581660460801</v>
      </c>
      <c r="AO120" s="238"/>
      <c r="AP120" s="238"/>
    </row>
    <row r="121">
      <c r="A121" s="105"/>
      <c r="B121" s="285"/>
      <c r="C121" s="330"/>
      <c r="D121" s="105"/>
      <c r="E121" s="331"/>
      <c r="F121" s="233"/>
      <c r="G121" s="233"/>
      <c r="H121" s="328"/>
      <c r="I121" s="332">
        <f>C122*G37</f>
        <v>1.1058876674999998</v>
      </c>
      <c r="J121" s="329"/>
      <c r="K121" s="277"/>
      <c r="AO121" s="105"/>
      <c r="AP121" s="238"/>
    </row>
    <row r="122" ht="39.75">
      <c r="A122" s="105"/>
      <c r="B122" s="286" t="s">
        <v>113</v>
      </c>
      <c r="C122" s="249">
        <f>J70*C37</f>
        <v>4.6078652812499996</v>
      </c>
      <c r="D122" s="105"/>
      <c r="E122" s="256">
        <f>C122-C122/1.18</f>
        <v>0.70289470391949127</v>
      </c>
      <c r="F122" s="252">
        <v>0</v>
      </c>
      <c r="G122" s="252">
        <v>0</v>
      </c>
      <c r="H122" s="333">
        <f>I121*C20</f>
        <v>0.33176630024999992</v>
      </c>
      <c r="I122" s="333">
        <f>I121*C19</f>
        <v>0.14376539677499997</v>
      </c>
      <c r="J122" s="334">
        <f>I121-I122</f>
        <v>0.96212227072499978</v>
      </c>
      <c r="K122" s="289">
        <f>E122+I122</f>
        <v>0.84666010069449127</v>
      </c>
      <c r="AO122" s="238"/>
      <c r="AP122" s="238"/>
    </row>
    <row r="123">
      <c r="A123" s="105"/>
      <c r="B123" s="193"/>
      <c r="C123" s="238"/>
      <c r="D123" s="105"/>
      <c r="E123" s="105"/>
      <c r="F123" s="105"/>
      <c r="G123" s="105"/>
      <c r="H123" s="335"/>
      <c r="I123" s="335"/>
      <c r="J123" s="335"/>
      <c r="K123" s="311"/>
      <c r="AO123" s="238"/>
      <c r="AP123" s="238"/>
    </row>
    <row r="124" ht="15.75">
      <c r="A124" s="105"/>
      <c r="B124" s="220"/>
      <c r="C124" s="238"/>
      <c r="D124" s="105"/>
      <c r="E124" s="105"/>
      <c r="F124" s="105"/>
      <c r="G124" s="105"/>
      <c r="H124" s="335"/>
      <c r="I124" s="335"/>
      <c r="J124" s="335"/>
      <c r="K124" s="311"/>
      <c r="AO124" s="238"/>
      <c r="AP124" s="238"/>
    </row>
    <row r="125" ht="15.75">
      <c r="A125" s="105" t="s">
        <v>120</v>
      </c>
      <c r="B125" s="142" t="s">
        <v>113</v>
      </c>
      <c r="C125" s="238"/>
      <c r="D125" s="105"/>
      <c r="E125" s="322"/>
      <c r="F125" s="323"/>
      <c r="G125" s="323"/>
      <c r="H125" s="324"/>
      <c r="I125" s="325">
        <f>C126*G34</f>
        <v>3.0160572750000001</v>
      </c>
      <c r="J125" s="326"/>
      <c r="K125" s="301"/>
      <c r="AO125" s="105"/>
      <c r="AP125" s="238"/>
    </row>
    <row r="126">
      <c r="A126" s="336"/>
      <c r="B126" s="269" t="s">
        <v>61</v>
      </c>
      <c r="C126" s="327">
        <f>J72*C34</f>
        <v>12.0642291</v>
      </c>
      <c r="D126" s="105"/>
      <c r="E126" s="272">
        <f>C126-C126/1.18</f>
        <v>1.840306133898304</v>
      </c>
      <c r="F126" s="275">
        <v>0</v>
      </c>
      <c r="G126" s="275">
        <v>0</v>
      </c>
      <c r="H126" s="328">
        <f>I125*C20</f>
        <v>0.90481718249999998</v>
      </c>
      <c r="I126" s="328">
        <f>I125*C19</f>
        <v>0.39208744575000004</v>
      </c>
      <c r="J126" s="329">
        <f>I125-I126</f>
        <v>2.62396982925</v>
      </c>
      <c r="K126" s="277">
        <f>E126+I126</f>
        <v>2.2323935796483041</v>
      </c>
      <c r="AO126" s="238"/>
      <c r="AP126" s="238"/>
    </row>
    <row r="127">
      <c r="A127" s="105"/>
      <c r="B127" s="279"/>
      <c r="C127" s="330"/>
      <c r="D127" s="105"/>
      <c r="E127" s="331"/>
      <c r="F127" s="233"/>
      <c r="G127" s="233"/>
      <c r="H127" s="328"/>
      <c r="I127" s="332">
        <f>C128*G35</f>
        <v>0.39811956030000001</v>
      </c>
      <c r="J127" s="329"/>
      <c r="K127" s="277"/>
      <c r="AO127" s="105"/>
      <c r="AP127" s="238"/>
    </row>
    <row r="128">
      <c r="A128" s="105"/>
      <c r="B128" s="279" t="s">
        <v>63</v>
      </c>
      <c r="C128" s="330">
        <f>J72*C35</f>
        <v>2.211775335</v>
      </c>
      <c r="D128" s="105"/>
      <c r="E128" s="272">
        <f>C128-C128/1.18</f>
        <v>0.33738945788135588</v>
      </c>
      <c r="F128" s="275">
        <v>0</v>
      </c>
      <c r="G128" s="275">
        <v>0</v>
      </c>
      <c r="H128" s="328">
        <f>I127*C20</f>
        <v>0.11943586808999999</v>
      </c>
      <c r="I128" s="328">
        <f>I127*C19</f>
        <v>0.051755542839000003</v>
      </c>
      <c r="J128" s="329">
        <f>I127-I128</f>
        <v>0.34636401746099998</v>
      </c>
      <c r="K128" s="277">
        <f>E128+I128</f>
        <v>0.3891450007203559</v>
      </c>
      <c r="AO128" s="238"/>
      <c r="AP128" s="238"/>
    </row>
    <row r="129">
      <c r="A129" s="105"/>
      <c r="B129" s="279"/>
      <c r="C129" s="330"/>
      <c r="D129" s="105"/>
      <c r="E129" s="331"/>
      <c r="F129" s="233"/>
      <c r="G129" s="233"/>
      <c r="H129" s="328"/>
      <c r="I129" s="332">
        <f>C130*G36</f>
        <v>1.1058876675</v>
      </c>
      <c r="J129" s="329"/>
      <c r="K129" s="277"/>
      <c r="AO129" s="105"/>
      <c r="AP129" s="238"/>
    </row>
    <row r="130" ht="39">
      <c r="A130" s="105"/>
      <c r="B130" s="285" t="s">
        <v>112</v>
      </c>
      <c r="C130" s="330">
        <f>J72*C36</f>
        <v>4.42355067</v>
      </c>
      <c r="D130" s="105"/>
      <c r="E130" s="272">
        <f>C130-C130/1.18</f>
        <v>0.67477891576271176</v>
      </c>
      <c r="F130" s="275">
        <v>0</v>
      </c>
      <c r="G130" s="275">
        <v>0</v>
      </c>
      <c r="H130" s="328">
        <f>I129*C20</f>
        <v>0.33176630024999998</v>
      </c>
      <c r="I130" s="328">
        <f>I129*C19</f>
        <v>0.143765396775</v>
      </c>
      <c r="J130" s="329">
        <f>I129-I130</f>
        <v>0.96212227072500001</v>
      </c>
      <c r="K130" s="277">
        <f>E130+I130</f>
        <v>0.81854431253771176</v>
      </c>
      <c r="AO130" s="238"/>
      <c r="AP130" s="238"/>
    </row>
    <row r="131">
      <c r="A131" s="105"/>
      <c r="B131" s="285"/>
      <c r="C131" s="330"/>
      <c r="D131" s="105"/>
      <c r="E131" s="331"/>
      <c r="F131" s="233"/>
      <c r="G131" s="233"/>
      <c r="H131" s="328"/>
      <c r="I131" s="332">
        <f>C132*G37</f>
        <v>0.3377984148</v>
      </c>
      <c r="J131" s="329"/>
      <c r="K131" s="277"/>
      <c r="AO131" s="105"/>
      <c r="AP131" s="238"/>
    </row>
    <row r="132" ht="39.75">
      <c r="A132" s="105"/>
      <c r="B132" s="286" t="s">
        <v>113</v>
      </c>
      <c r="C132" s="249">
        <f>J72*C37</f>
        <v>1.4074933950000001</v>
      </c>
      <c r="D132" s="105"/>
      <c r="E132" s="256">
        <f>C132-C132/1.18</f>
        <v>0.21470238228813554</v>
      </c>
      <c r="F132" s="252">
        <v>0</v>
      </c>
      <c r="G132" s="252">
        <v>0</v>
      </c>
      <c r="H132" s="333">
        <f>I131*C20</f>
        <v>0.10133952444</v>
      </c>
      <c r="I132" s="333">
        <f>I131*C19</f>
        <v>0.043913793924000001</v>
      </c>
      <c r="J132" s="334">
        <f>I131-I132</f>
        <v>0.29388462087599998</v>
      </c>
      <c r="K132" s="289">
        <f>E132+I132</f>
        <v>0.25861617621213556</v>
      </c>
      <c r="AO132" s="238"/>
      <c r="AP132" s="238"/>
    </row>
    <row r="133">
      <c r="A133" s="105"/>
      <c r="B133" s="193"/>
      <c r="C133" s="238"/>
      <c r="D133" s="105"/>
      <c r="E133" s="175"/>
      <c r="F133" s="175"/>
      <c r="G133" s="238"/>
      <c r="H133" s="335"/>
      <c r="I133" s="235"/>
      <c r="J133" s="335"/>
      <c r="K133" s="268">
        <f>SUM(K66:K132)</f>
        <v>311.12109733430987</v>
      </c>
      <c r="AO133" s="238"/>
      <c r="AP133" s="238"/>
    </row>
    <row r="134" ht="16.5">
      <c r="A134" s="105"/>
      <c r="B134" s="825" t="s">
        <v>122</v>
      </c>
      <c r="C134" s="825"/>
      <c r="D134" s="825"/>
      <c r="E134" s="825"/>
      <c r="F134" s="825"/>
      <c r="G134" s="825"/>
      <c r="H134" s="335"/>
      <c r="I134" s="335"/>
      <c r="J134" s="335"/>
      <c r="K134" s="268"/>
      <c r="AO134" s="238"/>
      <c r="AP134" s="238"/>
    </row>
    <row r="135">
      <c r="A135" s="105"/>
      <c r="B135" s="860" t="s">
        <v>123</v>
      </c>
      <c r="C135" s="861"/>
      <c r="D135" s="862"/>
      <c r="E135" s="863"/>
      <c r="F135" s="863"/>
      <c r="G135" s="864"/>
      <c r="H135" s="863"/>
      <c r="I135" s="863"/>
      <c r="J135" s="864"/>
      <c r="K135" s="828">
        <f>K61</f>
        <v>575.57500000000005</v>
      </c>
      <c r="L135" s="142"/>
      <c r="AO135" s="105"/>
      <c r="AP135" s="238"/>
    </row>
    <row r="136" ht="15.75">
      <c r="A136" s="105"/>
      <c r="B136" s="865" t="s">
        <v>124</v>
      </c>
      <c r="C136" s="866"/>
      <c r="D136" s="867"/>
      <c r="E136" s="771"/>
      <c r="F136" s="771"/>
      <c r="G136" s="868"/>
      <c r="H136" s="771"/>
      <c r="I136" s="771"/>
      <c r="J136" s="868"/>
      <c r="K136" s="831">
        <f>AP61</f>
        <v>650.07197509957632</v>
      </c>
      <c r="L136" s="142"/>
      <c r="AO136" s="105"/>
      <c r="AP136" s="238"/>
    </row>
    <row r="137" ht="15.75">
      <c r="A137" s="105"/>
      <c r="B137" s="832" t="s">
        <v>153</v>
      </c>
      <c r="C137" s="833"/>
      <c r="D137" s="834"/>
      <c r="E137" s="835"/>
      <c r="F137" s="835"/>
      <c r="G137" s="135"/>
      <c r="H137" s="835"/>
      <c r="I137" s="835"/>
      <c r="J137" s="135"/>
      <c r="K137" s="835">
        <f>SUM(K135:K136)</f>
        <v>1225.6469750995764</v>
      </c>
      <c r="L137" s="142"/>
      <c r="AO137" s="105"/>
      <c r="AP137" s="238"/>
    </row>
    <row r="138" ht="16.5">
      <c r="A138" s="105"/>
      <c r="B138" s="832" t="s">
        <v>126</v>
      </c>
      <c r="C138" s="833"/>
      <c r="D138" s="834"/>
      <c r="E138" s="835"/>
      <c r="F138" s="835"/>
      <c r="G138" s="135"/>
      <c r="H138" s="835"/>
      <c r="I138" s="835"/>
      <c r="J138" s="135"/>
      <c r="K138" s="835"/>
      <c r="L138" s="142"/>
      <c r="AO138" s="105"/>
      <c r="AP138" s="238"/>
    </row>
    <row r="139" ht="15.75">
      <c r="A139" s="105"/>
      <c r="B139" s="869" t="s">
        <v>170</v>
      </c>
      <c r="C139" s="870"/>
      <c r="D139" s="871"/>
      <c r="E139" s="872"/>
      <c r="F139" s="872"/>
      <c r="G139" s="873"/>
      <c r="H139" s="872"/>
      <c r="I139" s="872"/>
      <c r="J139" s="873"/>
      <c r="K139" s="839">
        <f>K133+BD83</f>
        <v>388.01831045208735</v>
      </c>
      <c r="L139" s="142"/>
      <c r="AO139" s="105"/>
      <c r="AP139" s="238"/>
    </row>
    <row r="140" ht="15.75">
      <c r="A140" s="105"/>
      <c r="B140" s="840"/>
      <c r="C140" s="238"/>
      <c r="D140" s="105"/>
      <c r="E140" s="138"/>
      <c r="F140" s="138"/>
      <c r="G140" s="45"/>
      <c r="H140" s="138"/>
      <c r="I140" s="138"/>
      <c r="J140" s="45"/>
      <c r="K140" s="140"/>
      <c r="L140" s="142"/>
      <c r="AO140" s="105"/>
      <c r="AP140" s="238"/>
    </row>
    <row r="141" ht="15.75">
      <c r="A141" s="105"/>
      <c r="B141" s="869" t="s">
        <v>171</v>
      </c>
      <c r="C141" s="316"/>
      <c r="D141" s="874"/>
      <c r="E141" s="875"/>
      <c r="F141" s="875"/>
      <c r="G141" s="876"/>
      <c r="H141" s="875"/>
      <c r="I141" s="875"/>
      <c r="J141" s="876"/>
      <c r="K141" s="842">
        <f>K137+K139</f>
        <v>1613.6652855516636</v>
      </c>
      <c r="L141" s="142"/>
      <c r="AO141" s="105"/>
      <c r="AP141" s="238"/>
    </row>
    <row r="142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843"/>
      <c r="P142" s="142"/>
      <c r="Q142" s="142"/>
      <c r="R142" s="105"/>
      <c r="S142" s="339"/>
      <c r="T142" s="339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238"/>
    </row>
    <row r="143">
      <c r="P143" s="38"/>
      <c r="Q143" s="38"/>
      <c r="AP143" s="238"/>
    </row>
    <row r="144">
      <c r="K144" s="133"/>
      <c r="P144" s="38"/>
      <c r="Q144" s="38"/>
      <c r="AP144" s="238"/>
    </row>
    <row r="145">
      <c r="P145" s="38"/>
      <c r="Q145" s="38"/>
      <c r="AP145" s="238"/>
    </row>
    <row r="146">
      <c r="P146" s="38"/>
      <c r="Q146" s="38"/>
      <c r="AP146" s="238"/>
    </row>
    <row r="147">
      <c r="P147" s="38"/>
      <c r="Q147" s="38"/>
      <c r="AP147" s="238"/>
    </row>
    <row r="148">
      <c r="P148" s="38"/>
      <c r="Q148" s="38"/>
      <c r="AP148" s="238"/>
    </row>
    <row r="149">
      <c r="P149" s="38"/>
      <c r="Q149" s="38"/>
      <c r="AP149" s="238"/>
    </row>
    <row r="150">
      <c r="P150" s="38"/>
      <c r="Q150" s="38"/>
      <c r="AP150" s="238"/>
    </row>
    <row r="151">
      <c r="P151" s="38"/>
      <c r="Q151" s="38"/>
    </row>
  </sheetData>
  <mergeCells count="57">
    <mergeCell ref="B2:J2"/>
    <mergeCell ref="B11:B12"/>
    <mergeCell ref="C11:C12"/>
    <mergeCell ref="D11:K12"/>
    <mergeCell ref="L11:O12"/>
    <mergeCell ref="B13:B17"/>
    <mergeCell ref="C13:C17"/>
    <mergeCell ref="D13:K13"/>
    <mergeCell ref="L13:O13"/>
    <mergeCell ref="D14:E14"/>
    <mergeCell ref="H14:J14"/>
    <mergeCell ref="D15:E15"/>
    <mergeCell ref="F15:F17"/>
    <mergeCell ref="G15:G17"/>
    <mergeCell ref="H15:J15"/>
    <mergeCell ref="K15:K17"/>
    <mergeCell ref="L15:L17"/>
    <mergeCell ref="M15:M17"/>
    <mergeCell ref="N15:N17"/>
    <mergeCell ref="O15:O17"/>
    <mergeCell ref="D16:D17"/>
    <mergeCell ref="E16:E17"/>
    <mergeCell ref="H16:H17"/>
    <mergeCell ref="I16:J17"/>
    <mergeCell ref="D34:D37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AP55:AP56"/>
    <mergeCell ref="E56:E58"/>
    <mergeCell ref="F56:F58"/>
    <mergeCell ref="G56:H58"/>
    <mergeCell ref="I56:J56"/>
    <mergeCell ref="K56:K58"/>
    <mergeCell ref="P56:AN56"/>
    <mergeCell ref="I57:J57"/>
    <mergeCell ref="N57:R57"/>
    <mergeCell ref="U57:Y57"/>
    <mergeCell ref="AC57:AG57"/>
    <mergeCell ref="AJ57:AN57"/>
    <mergeCell ref="O58:P58"/>
    <mergeCell ref="V58:W58"/>
    <mergeCell ref="AD58:AE58"/>
    <mergeCell ref="AK58:AL58"/>
    <mergeCell ref="G61:H61"/>
    <mergeCell ref="O61:P61"/>
    <mergeCell ref="V61:W61"/>
    <mergeCell ref="AD61:AE61"/>
    <mergeCell ref="AK61:AL61"/>
    <mergeCell ref="BD65:BE65"/>
    <mergeCell ref="B134:G13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ONLYOFFICE/8.2.1.38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Багаутдинова</dc:creator>
  <cp:revision>5</cp:revision>
  <dcterms:created xsi:type="dcterms:W3CDTF">2015-04-03T07:06:16Z</dcterms:created>
  <dcterms:modified xsi:type="dcterms:W3CDTF">2025-01-23T13:00:24Z</dcterms:modified>
</cp:coreProperties>
</file>