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workbookProtection/>
  <bookViews>
    <workbookView xWindow="360" yWindow="15" windowWidth="20955" windowHeight="9720" activeTab="6"/>
  </bookViews>
  <sheets>
    <sheet name="2022 (июль-декабрь)" sheetId="1" state="visible" r:id="rId1"/>
    <sheet name="2023 (январь-март)" sheetId="2" state="visible" r:id="rId2"/>
    <sheet name="2023 (январь-сентябрь)" sheetId="3" state="visible" r:id="rId3"/>
    <sheet name="2023 (январь-декабрь) " sheetId="4" state="visible" r:id="rId4"/>
    <sheet name="2024 (январь-март)" sheetId="5" state="visible" r:id="rId5"/>
    <sheet name="2024 (январь-октябрь)" sheetId="6" state="visible" r:id="rId6"/>
    <sheet name="2024 (январь-декабрь) " sheetId="7" state="visible" r:id="rId7"/>
  </sheets>
  <calcPr refMode="A1" iterate="0" iterateCount="100" iterateDelta="0.000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<sst xmlns="http://schemas.openxmlformats.org/spreadsheetml/2006/main" count="44" uniqueCount="44">
  <si>
    <t xml:space="preserve">Налогообложение нефтедобычи и нефтепереработки, млн. руб.</t>
  </si>
  <si>
    <t>Период</t>
  </si>
  <si>
    <t xml:space="preserve">НДПИ, млн. руб.</t>
  </si>
  <si>
    <t xml:space="preserve">ЭП СН, млн. руб.</t>
  </si>
  <si>
    <t xml:space="preserve">Совокупный налог, млн. руб.</t>
  </si>
  <si>
    <t xml:space="preserve">2022 июль-декабрь</t>
  </si>
  <si>
    <t xml:space="preserve">Налог на добычу полезных ископаемых (НДПИ)</t>
  </si>
  <si>
    <t xml:space="preserve">Годовая налоговая ставка НДПИ (БН), руб./тонна</t>
  </si>
  <si>
    <t xml:space="preserve">Коэффициент динамики мировых цен на нефть (Кц)</t>
  </si>
  <si>
    <t xml:space="preserve">Налоговая ставка с учетом Кц, руб./тонна</t>
  </si>
  <si>
    <t xml:space="preserve">Величина НДПИ, руб.</t>
  </si>
  <si>
    <t xml:space="preserve">Экспортные пошлины на сырую нефть (ЭП СН)</t>
  </si>
  <si>
    <t xml:space="preserve">Ставка экспортной пошлины 1, если Ц ≤109,5$ за тонну</t>
  </si>
  <si>
    <t xml:space="preserve">Ставка экспортной пошлины 2, если 109,5$&lt;Ц≤146,0$ за тонну</t>
  </si>
  <si>
    <t xml:space="preserve">Ставка экспортной пошлины 3, если 146,0$&lt;Ц≤182,5$ за тонну</t>
  </si>
  <si>
    <t xml:space="preserve">Ставка экспортной пошлины 4, если Ц &gt; 182,5$ за тонну</t>
  </si>
  <si>
    <t xml:space="preserve">Ставка ЭП ( выбрано  условие ...n)</t>
  </si>
  <si>
    <t xml:space="preserve">ЭП на сырую нефть, $</t>
  </si>
  <si>
    <t xml:space="preserve">ЭП на сырую нефть, руб.</t>
  </si>
  <si>
    <t xml:space="preserve">Входные данные</t>
  </si>
  <si>
    <t xml:space="preserve">Средняя цена нефти Urals за налоговый период (Ц), $/баррель)</t>
  </si>
  <si>
    <t xml:space="preserve">Стоимость 1 тонны нефти $</t>
  </si>
  <si>
    <t xml:space="preserve">Среднее значение курса $ за налоговый период  (P), руб.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</si>
  <si>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(2022 июль-декабрь)</t>
    </r>
  </si>
  <si>
    <t xml:space="preserve">Объем экспорта сырой нефти, тыс. тонн (2022 июль-декабрь)</t>
  </si>
  <si>
    <t xml:space="preserve">2023 январь-март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</si>
  <si>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(2023 январь-март)</t>
    </r>
  </si>
  <si>
    <t xml:space="preserve">Объем экспорта сырой нефти, тыс. тонн (2023 январь-март)</t>
  </si>
  <si>
    <t xml:space="preserve">2023 январь-сентябрь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</si>
  <si>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2023 (январь-сентябрь)</t>
    </r>
  </si>
  <si>
    <t xml:space="preserve">Объем экспорта сырой нефти, тыс. тонн 2023 (январь-сентябрь)</t>
  </si>
  <si>
    <t xml:space="preserve">2023 январь-декабрь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</si>
  <si>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2023 (январь-декабрь)</t>
    </r>
  </si>
  <si>
    <t xml:space="preserve">Объем экспорта сырой нефти, тыс. тонн 2023 (январь-декабрь)</t>
  </si>
  <si>
    <t xml:space="preserve">2024 январь-март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</si>
  <si>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2024 (январь-март)</t>
    </r>
  </si>
  <si>
    <t xml:space="preserve">Объем экспорта сырой нефти, тыс. тонн 2024 (январь-март)</t>
  </si>
  <si>
    <t xml:space="preserve">2024 январь-октябрь</t>
  </si>
  <si>
    <t xml:space="preserve">Налоговый период
(месяцев) 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</si>
  <si>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2024 (январь-октябрь)</t>
    </r>
  </si>
  <si>
    <t xml:space="preserve">Объем экспорта сырой нефти, тыс. тонн 2024 (январь-октябрь)</t>
  </si>
  <si>
    <t xml:space="preserve">2024 январь-декабрь</t>
  </si>
  <si>
    <r>
      <rPr>
        <sz val="10"/>
        <rFont val="Times New Roman"/>
      </rPr>
      <t xml:space="preserve">Объем добычи нефти за месяц (V</t>
    </r>
    <r>
      <rPr>
        <vertAlign val="subscript"/>
        <sz val="10"/>
        <rFont val="Times New Roman"/>
      </rPr>
      <t>д</t>
    </r>
    <r>
      <rPr>
        <sz val="10"/>
        <rFont val="Times New Roman"/>
      </rPr>
      <t xml:space="preserve">), тыс. тонн 2024 (январь-декабрь)</t>
    </r>
  </si>
  <si>
    <t xml:space="preserve">Объем экспорта сырой нефти, тыс. тонн 2024 (январь-декабрь)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</si>
</sst>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0.0000"/>
  </numFmts>
  <fonts count="6">
    <font>
      <sz val="11.000000"/>
      <color theme="1"/>
      <name val="Calibri"/>
    </font>
    <font>
      <sz val="10.000000"/>
      <name val="Arial"/>
    </font>
    <font>
      <b/>
      <sz val="13.000000"/>
      <name val="Times New Roman"/>
    </font>
    <font>
      <sz val="11.000000"/>
      <name val="Times New Roman"/>
    </font>
    <font>
      <b/>
      <sz val="12.000000"/>
      <name val="Times New Roman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C5E0B4"/>
        <bgColor indexed="42"/>
      </patternFill>
    </fill>
  </fills>
  <borders count="19">
    <border>
      <left style="none"/>
      <right style="none"/>
      <top style="none"/>
      <bottom style="none"/>
      <diagonal style="none"/>
    </border>
    <border>
      <left style="medium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medium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40">
    <xf fontId="0" fillId="0" borderId="0" numFmtId="0" xfId="0" applyProtection="0">
      <protection hidden="0" locked="1"/>
    </xf>
    <xf fontId="0" fillId="0" borderId="0" numFmtId="0" xfId="0" applyProtection="1">
      <protection hidden="0" locked="1"/>
    </xf>
    <xf fontId="2" fillId="0" borderId="1" numFmtId="0" xfId="0" applyFont="1" applyBorder="1" applyAlignment="1" applyProtection="1">
      <alignment horizontal="left"/>
      <protection hidden="0" locked="1"/>
    </xf>
    <xf fontId="2" fillId="0" borderId="0" numFmtId="0" xfId="0" applyFont="1" applyProtection="1">
      <protection hidden="0" locked="1"/>
    </xf>
    <xf fontId="3" fillId="0" borderId="0" numFmtId="0" xfId="0" applyFont="1" applyAlignment="1" applyProtection="1">
      <alignment horizontal="center"/>
      <protection hidden="0" locked="1"/>
    </xf>
    <xf fontId="3" fillId="0" borderId="0" numFmtId="0" xfId="0" applyFont="1" applyProtection="1">
      <protection hidden="0" locked="1"/>
    </xf>
    <xf fontId="3" fillId="2" borderId="2" numFmtId="0" xfId="0" applyFont="1" applyFill="1" applyBorder="1" applyAlignment="1" applyProtection="1">
      <alignment horizontal="center" vertical="center"/>
      <protection hidden="0" locked="1"/>
    </xf>
    <xf fontId="3" fillId="2" borderId="3" numFmtId="0" xfId="0" applyFont="1" applyFill="1" applyBorder="1" applyAlignment="1" applyProtection="1">
      <alignment horizontal="center" vertical="center"/>
      <protection hidden="0" locked="1"/>
    </xf>
    <xf fontId="3" fillId="2" borderId="4" numFmtId="0" xfId="0" applyFont="1" applyFill="1" applyBorder="1" applyAlignment="1" applyProtection="1">
      <alignment horizontal="center" vertical="center" wrapText="1"/>
      <protection hidden="0" locked="1"/>
    </xf>
    <xf fontId="3" fillId="0" borderId="5" numFmtId="0" xfId="0" applyFont="1" applyBorder="1" applyAlignment="1" applyProtection="1">
      <alignment horizontal="left" vertical="center"/>
      <protection hidden="0" locked="1"/>
    </xf>
    <xf fontId="3" fillId="0" borderId="6" numFmtId="4" xfId="0" applyNumberFormat="1" applyFont="1" applyBorder="1" applyProtection="1">
      <protection hidden="0" locked="1"/>
    </xf>
    <xf fontId="3" fillId="0" borderId="7" numFmtId="4" xfId="0" applyNumberFormat="1" applyFont="1" applyBorder="1" applyProtection="1">
      <protection hidden="0" locked="1"/>
    </xf>
    <xf fontId="4" fillId="0" borderId="1" numFmtId="0" xfId="0" applyFont="1" applyBorder="1" applyAlignment="1" applyProtection="1">
      <alignment horizontal="left" vertical="center"/>
      <protection hidden="0" locked="1"/>
    </xf>
    <xf fontId="5" fillId="2" borderId="3" numFmtId="0" xfId="0" applyFont="1" applyFill="1" applyBorder="1" applyAlignment="1" applyProtection="1">
      <alignment horizontal="center" vertical="center" wrapText="1"/>
      <protection hidden="0" locked="1"/>
    </xf>
    <xf fontId="5" fillId="2" borderId="4" numFmtId="0" xfId="0" applyFont="1" applyFill="1" applyBorder="1" applyAlignment="1" applyProtection="1">
      <alignment horizontal="center" vertical="center" wrapText="1"/>
      <protection hidden="0" locked="1"/>
    </xf>
    <xf fontId="5" fillId="0" borderId="6" numFmtId="0" xfId="0" applyFont="1" applyBorder="1" applyProtection="1">
      <protection hidden="0" locked="1"/>
    </xf>
    <xf fontId="5" fillId="0" borderId="6" numFmtId="164" xfId="0" applyNumberFormat="1" applyFont="1" applyBorder="1" applyProtection="1">
      <protection hidden="0" locked="1"/>
    </xf>
    <xf fontId="5" fillId="0" borderId="6" numFmtId="4" xfId="0" applyNumberFormat="1" applyFont="1" applyBorder="1" applyProtection="1">
      <protection hidden="0" locked="1"/>
    </xf>
    <xf fontId="5" fillId="0" borderId="7" numFmtId="4" xfId="0" applyNumberFormat="1" applyFont="1" applyBorder="1" applyProtection="1">
      <protection hidden="0" locked="1"/>
    </xf>
    <xf fontId="5" fillId="0" borderId="0" numFmtId="0" xfId="0" applyFont="1" applyProtection="1">
      <protection hidden="0" locked="1"/>
    </xf>
    <xf fontId="4" fillId="0" borderId="8" numFmtId="0" xfId="0" applyFont="1" applyBorder="1" applyAlignment="1" applyProtection="1">
      <alignment horizontal="left" vertical="center"/>
      <protection hidden="0" locked="1"/>
    </xf>
    <xf fontId="5" fillId="2" borderId="2" numFmtId="0" xfId="0" applyFont="1" applyFill="1" applyBorder="1" applyAlignment="1" applyProtection="1">
      <alignment horizontal="center" vertical="center" wrapText="1"/>
      <protection hidden="0" locked="1"/>
    </xf>
    <xf fontId="5" fillId="2" borderId="9" numFmtId="0" xfId="0" applyFont="1" applyFill="1" applyBorder="1" applyAlignment="1" applyProtection="1">
      <alignment horizontal="center" vertical="center" wrapText="1"/>
      <protection hidden="0" locked="1"/>
    </xf>
    <xf fontId="5" fillId="0" borderId="6" numFmtId="2" xfId="0" applyNumberFormat="1" applyFont="1" applyBorder="1" applyProtection="1">
      <protection hidden="0" locked="1"/>
    </xf>
    <xf fontId="5" fillId="0" borderId="10" numFmtId="4" xfId="0" applyNumberFormat="1" applyFont="1" applyBorder="1" applyProtection="1">
      <protection hidden="0" locked="1"/>
    </xf>
    <xf fontId="2" fillId="0" borderId="8" numFmtId="0" xfId="0" applyFont="1" applyBorder="1" applyAlignment="1" applyProtection="1">
      <alignment horizontal="left" vertical="center"/>
      <protection hidden="0" locked="1"/>
    </xf>
    <xf fontId="2" fillId="0" borderId="0" numFmtId="0" xfId="0" applyFont="1" applyAlignment="1" applyProtection="1">
      <alignment vertical="center"/>
      <protection hidden="0" locked="1"/>
    </xf>
    <xf fontId="5" fillId="2" borderId="2" numFmtId="0" xfId="0" applyFont="1" applyFill="1" applyBorder="1" applyAlignment="1" applyProtection="1">
      <alignment horizontal="center" vertical="center"/>
      <protection hidden="0" locked="1"/>
    </xf>
    <xf fontId="5" fillId="0" borderId="0" numFmtId="0" xfId="0" applyFont="1" applyAlignment="1" applyProtection="1">
      <alignment horizontal="center" vertical="center" wrapText="1"/>
      <protection hidden="0" locked="1"/>
    </xf>
    <xf fontId="3" fillId="0" borderId="6" numFmtId="2" xfId="0" applyNumberFormat="1" applyFont="1" applyBorder="1" applyAlignment="1" applyProtection="1">
      <alignment horizontal="center" vertical="center" wrapText="1"/>
      <protection hidden="0" locked="1"/>
    </xf>
    <xf fontId="3" fillId="0" borderId="7" numFmtId="2" xfId="0" applyNumberFormat="1" applyFont="1" applyBorder="1" applyAlignment="1" applyProtection="1">
      <alignment horizontal="center" vertical="center" wrapText="1"/>
      <protection hidden="0" locked="1"/>
    </xf>
    <xf fontId="4" fillId="0" borderId="11" numFmtId="0" xfId="0" applyFont="1" applyBorder="1" applyAlignment="1" applyProtection="1">
      <alignment horizontal="left" vertical="center"/>
      <protection hidden="0" locked="1"/>
    </xf>
    <xf fontId="4" fillId="0" borderId="12" numFmtId="0" xfId="0" applyFont="1" applyBorder="1" applyAlignment="1" applyProtection="1">
      <alignment horizontal="left" vertical="center"/>
      <protection hidden="0" locked="1"/>
    </xf>
    <xf fontId="4" fillId="0" borderId="13" numFmtId="0" xfId="0" applyFont="1" applyBorder="1" applyAlignment="1" applyProtection="1">
      <alignment horizontal="left" vertical="center"/>
      <protection hidden="0" locked="1"/>
    </xf>
    <xf fontId="3" fillId="2" borderId="14" numFmtId="0" xfId="0" applyFont="1" applyFill="1" applyBorder="1" applyAlignment="1" applyProtection="1">
      <alignment horizontal="center" vertical="center"/>
      <protection hidden="0" locked="1"/>
    </xf>
    <xf fontId="5" fillId="2" borderId="15" numFmtId="0" xfId="0" applyFont="1" applyFill="1" applyBorder="1" applyAlignment="1" applyProtection="1">
      <alignment horizontal="center" vertical="center" wrapText="1"/>
      <protection hidden="0" locked="1"/>
    </xf>
    <xf fontId="5" fillId="2" borderId="16" numFmtId="0" xfId="0" applyFont="1" applyFill="1" applyBorder="1" applyAlignment="1" applyProtection="1">
      <alignment horizontal="center" vertical="center" wrapText="1"/>
      <protection hidden="0" locked="1"/>
    </xf>
    <xf fontId="5" fillId="2" borderId="17" numFmtId="0" xfId="0" applyFont="1" applyFill="1" applyBorder="1" applyAlignment="1" applyProtection="1">
      <alignment horizontal="center" vertical="center" wrapText="1"/>
      <protection hidden="0" locked="1"/>
    </xf>
    <xf fontId="3" fillId="0" borderId="18" numFmtId="0" xfId="0" applyFont="1" applyBorder="1" applyProtection="1">
      <protection hidden="0" locked="1"/>
    </xf>
    <xf fontId="3" fillId="0" borderId="6" numFmtId="165" xfId="0" applyNumberFormat="1" applyFont="1" applyBorder="1" applyAlignment="1" applyProtection="1">
      <alignment horizontal="center" vertical="center" wrapText="1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styles" Target="style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theme" Target="theme/theme1.xml"/><Relationship  Id="rId9" Type="http://schemas.openxmlformats.org/officeDocument/2006/relationships/sharedStrings" Target="sharedString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B8" activeCellId="0" sqref="B8"/>
    </sheetView>
  </sheetViews>
  <sheetFormatPr defaultColWidth="8.6796875" defaultRowHeight="15"/>
  <cols>
    <col customWidth="1" min="1" max="1" style="1" width="20.289999999999999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5</v>
      </c>
      <c r="B3" s="10">
        <f>E8/1000000</f>
        <v>34721.296121743297</v>
      </c>
      <c r="C3" s="10">
        <f>H13/1000000</f>
        <v>6735.3566828170697</v>
      </c>
      <c r="D3" s="11">
        <f>B3+C3</f>
        <v>41456.652804560399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5</v>
      </c>
      <c r="B8" s="15">
        <v>919</v>
      </c>
      <c r="C8" s="16">
        <f>(B18-15)*D18/261</f>
        <v>12.3874118773946</v>
      </c>
      <c r="D8" s="17">
        <f>B8*C8</f>
        <v>11384.0315153257</v>
      </c>
      <c r="E8" s="18">
        <f>D8*E18*1000</f>
        <v>34721296121.743301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5</v>
      </c>
      <c r="B13" s="23">
        <v>0</v>
      </c>
      <c r="C13" s="23">
        <f>0.667*0.35*(C18-109.5)</f>
        <v>90.57743275</v>
      </c>
      <c r="D13" s="23">
        <f>0.667*(0.45*(C18-146)+12.78)</f>
        <v>114.02548425000001</v>
      </c>
      <c r="E13" s="23">
        <f>0.667*(0.3*(C18-182.5)+29.2)</f>
        <v>82.506899500000003</v>
      </c>
      <c r="F13" s="23">
        <f>E13</f>
        <v>82.506899500000003</v>
      </c>
      <c r="G13" s="24">
        <f>F13*F18*1000</f>
        <v>110724259.12899999</v>
      </c>
      <c r="H13" s="11">
        <f>G13*D18</f>
        <v>6735356682.81707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23</v>
      </c>
      <c r="F17" s="13" t="s">
        <v>24</v>
      </c>
      <c r="G17" s="28"/>
      <c r="H17" s="28"/>
    </row>
    <row r="18" ht="21" customHeight="1">
      <c r="A18" s="9" t="s">
        <v>5</v>
      </c>
      <c r="B18" s="29">
        <v>68.150000000000006</v>
      </c>
      <c r="C18" s="29">
        <f>B18*7.3</f>
        <v>497.495</v>
      </c>
      <c r="D18" s="29">
        <v>60.829999999999998</v>
      </c>
      <c r="E18" s="29">
        <v>3050</v>
      </c>
      <c r="F18" s="30">
        <v>1342</v>
      </c>
      <c r="G18" s="19"/>
      <c r="H18" s="19"/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C22" activeCellId="0" sqref="C22"/>
    </sheetView>
  </sheetViews>
  <sheetFormatPr defaultColWidth="8.6796875" defaultRowHeight="15"/>
  <cols>
    <col customWidth="1" min="1" max="1" style="1" width="20.289999999999999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25</v>
      </c>
      <c r="B3" s="10">
        <f>E8/1000000</f>
        <v>22587.010504987498</v>
      </c>
      <c r="C3" s="10">
        <f>H13/1000000</f>
        <v>5787.4094859860897</v>
      </c>
      <c r="D3" s="11">
        <f>B3+C3</f>
        <v>28374.419990973602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25</v>
      </c>
      <c r="B8" s="15">
        <v>919</v>
      </c>
      <c r="C8" s="16">
        <f>(B18-15)*D18/261</f>
        <v>10.0525632183908</v>
      </c>
      <c r="D8" s="17">
        <f>B8*C8</f>
        <v>9238.30559770115</v>
      </c>
      <c r="E8" s="18">
        <f>D8*E18*1000</f>
        <v>22587010504.987499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25</v>
      </c>
      <c r="B13" s="23">
        <v>0</v>
      </c>
      <c r="C13" s="23">
        <f>0.667*0.35*(C18-109.5)</f>
        <v>61.435869250000003</v>
      </c>
      <c r="D13" s="23">
        <f>0.667*(0.45*(C18-146)+12.78)</f>
        <v>76.557759750000002</v>
      </c>
      <c r="E13" s="23">
        <f>0.667*(0.3*(C18-182.5)+29.2)</f>
        <v>57.528416499999999</v>
      </c>
      <c r="F13" s="23">
        <f>E13</f>
        <v>57.528416499999999</v>
      </c>
      <c r="G13" s="24">
        <f>F13*F18*1000</f>
        <v>79519228.991290003</v>
      </c>
      <c r="H13" s="11">
        <f>G13*D18</f>
        <v>5787409485.9860897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26</v>
      </c>
      <c r="F17" s="13" t="s">
        <v>27</v>
      </c>
      <c r="G17" s="28"/>
      <c r="H17" s="28"/>
    </row>
    <row r="18" ht="21" customHeight="1">
      <c r="A18" s="9" t="s">
        <v>25</v>
      </c>
      <c r="B18" s="29">
        <v>51.049999999999997</v>
      </c>
      <c r="C18" s="29">
        <f>B18*7.3</f>
        <v>372.66500000000002</v>
      </c>
      <c r="D18" s="29">
        <v>72.780000000000001</v>
      </c>
      <c r="E18" s="29">
        <v>2444.9299999999998</v>
      </c>
      <c r="F18" s="30">
        <v>1382.26</v>
      </c>
      <c r="G18" s="19"/>
      <c r="H18" s="19"/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G17" activeCellId="0" sqref="G17"/>
    </sheetView>
  </sheetViews>
  <sheetFormatPr defaultColWidth="8.6796875" defaultRowHeight="1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28</v>
      </c>
      <c r="B3" s="10">
        <f>E8/1000000</f>
        <v>34533.384301028302</v>
      </c>
      <c r="C3" s="10">
        <f>H13/1000000</f>
        <v>67757.503816595097</v>
      </c>
      <c r="D3" s="11">
        <f>B3+C3</f>
        <v>102290.88811762301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28</v>
      </c>
      <c r="B8" s="15">
        <v>919</v>
      </c>
      <c r="C8" s="16">
        <f>(B18-15)*D18/261</f>
        <v>14.205781034482801</v>
      </c>
      <c r="D8" s="17">
        <f>B8*C8</f>
        <v>13055.1127706897</v>
      </c>
      <c r="E8" s="18">
        <f>D8*E18*1000</f>
        <v>34533384301.028297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28</v>
      </c>
      <c r="B13" s="23">
        <v>0</v>
      </c>
      <c r="C13" s="23">
        <f>0.667*0.35*(C18-109.5)</f>
        <v>75.836232499999994</v>
      </c>
      <c r="D13" s="23">
        <f>0.667*(0.45*(C18-146)+12.78)</f>
        <v>95.072512500000002</v>
      </c>
      <c r="E13" s="23">
        <f>0.667*(0.3*(C18-182.5)+29.2)</f>
        <v>69.871584999999996</v>
      </c>
      <c r="F13" s="23">
        <f>E13</f>
        <v>69.871584999999996</v>
      </c>
      <c r="G13" s="24">
        <f>F13*F18*1000</f>
        <v>813226993.22479999</v>
      </c>
      <c r="H13" s="11">
        <f>G13*D18</f>
        <v>67757503816.5951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29</v>
      </c>
      <c r="F17" s="13" t="s">
        <v>30</v>
      </c>
      <c r="G17" s="28"/>
      <c r="H17" s="28"/>
    </row>
    <row r="18" ht="21" customHeight="1">
      <c r="A18" s="9" t="s">
        <v>28</v>
      </c>
      <c r="B18" s="29">
        <v>59.5</v>
      </c>
      <c r="C18" s="29">
        <f>B18*7.3</f>
        <v>434.35000000000002</v>
      </c>
      <c r="D18" s="29">
        <v>83.319299999999998</v>
      </c>
      <c r="E18" s="29">
        <v>2645.1999999999998</v>
      </c>
      <c r="F18" s="30">
        <v>11638.879999999999</v>
      </c>
      <c r="G18" s="19"/>
      <c r="H18" s="19"/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zoomScale="100" workbookViewId="0">
      <selection activeCell="D3" activeCellId="0" sqref="D3"/>
    </sheetView>
  </sheetViews>
  <sheetFormatPr defaultColWidth="8.6796875" defaultRowHeight="1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31</v>
      </c>
      <c r="B3" s="10">
        <f>E8/1000000</f>
        <v>42008.892185419398</v>
      </c>
      <c r="C3" s="10">
        <f>H13/1000000</f>
        <v>89462.600298820704</v>
      </c>
      <c r="D3" s="11">
        <f>B3+C3</f>
        <v>131471.49248424001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31</v>
      </c>
      <c r="B8" s="15">
        <v>919</v>
      </c>
      <c r="C8" s="16">
        <f>(B18-15)*D18/261</f>
        <v>15.5657863371648</v>
      </c>
      <c r="D8" s="17">
        <f>B8*C8</f>
        <v>14304.957643854401</v>
      </c>
      <c r="E8" s="18">
        <f>D8*E18*1000</f>
        <v>42008892185.419403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31</v>
      </c>
      <c r="B13" s="23">
        <v>0</v>
      </c>
      <c r="C13" s="23">
        <f>0.667*0.35*(C18-109.5)</f>
        <v>81.783838149999994</v>
      </c>
      <c r="D13" s="23">
        <f>0.667*(0.45*(C18-146)+12.78)</f>
        <v>102.71943405</v>
      </c>
      <c r="E13" s="23">
        <f>0.667*(0.3*(C18-182.5)+29.2)</f>
        <v>74.969532700000002</v>
      </c>
      <c r="F13" s="23">
        <f>E13</f>
        <v>74.969532700000002</v>
      </c>
      <c r="G13" s="24">
        <f>F13*F18*1000</f>
        <v>1056770532.9392</v>
      </c>
      <c r="H13" s="18">
        <f>G13*D18</f>
        <v>89462600298.820694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32</v>
      </c>
      <c r="F17" s="13" t="s">
        <v>33</v>
      </c>
      <c r="G17" s="28"/>
      <c r="H17" s="28"/>
    </row>
    <row r="18" ht="21" customHeight="1">
      <c r="A18" s="9" t="s">
        <v>31</v>
      </c>
      <c r="B18" s="29">
        <v>62.990000000000002</v>
      </c>
      <c r="C18" s="29">
        <f>B18*7.3</f>
        <v>459.827</v>
      </c>
      <c r="D18" s="29">
        <v>84.656599999999997</v>
      </c>
      <c r="E18" s="29">
        <v>2936.6666599999999</v>
      </c>
      <c r="F18" s="30">
        <v>14096</v>
      </c>
      <c r="G18" s="19"/>
      <c r="H18" s="19"/>
    </row>
    <row r="20" ht="15">
      <c r="E20" s="1">
        <f>E18*12</f>
        <v>35239.999920000002</v>
      </c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00" workbookViewId="0">
      <selection activeCell="F2" activeCellId="0" sqref="F2"/>
    </sheetView>
  </sheetViews>
  <sheetFormatPr defaultColWidth="8.6796875" defaultRowHeight="1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6.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34</v>
      </c>
      <c r="B3" s="10">
        <f>E8/1000000</f>
        <v>49047.77956410942</v>
      </c>
      <c r="C3" s="10">
        <f>H13/1000000</f>
        <v>24652.092962332106</v>
      </c>
      <c r="D3" s="11">
        <f>B3+C3</f>
        <v>73699.872526441526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.75">
      <c r="A6" s="12" t="s">
        <v>6</v>
      </c>
      <c r="B6" s="12"/>
      <c r="C6" s="12"/>
      <c r="D6" s="12"/>
      <c r="E6" s="12"/>
      <c r="F6" s="5"/>
      <c r="G6" s="5"/>
      <c r="H6" s="5"/>
    </row>
    <row r="7" ht="51" customHeight="1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ht="15.75">
      <c r="A8" s="9" t="s">
        <v>34</v>
      </c>
      <c r="B8" s="15">
        <v>919</v>
      </c>
      <c r="C8" s="16">
        <f>(B18-15)*D18/261</f>
        <v>18.736068620689654</v>
      </c>
      <c r="D8" s="17">
        <f>B8*C8</f>
        <v>17218.44706241379</v>
      </c>
      <c r="E8" s="18">
        <f>D8*E18*1000</f>
        <v>49047779564.109421</v>
      </c>
      <c r="F8" s="5"/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.7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34</v>
      </c>
      <c r="B13" s="23">
        <v>0</v>
      </c>
      <c r="C13" s="23">
        <f>0.667*0.35*(C18-109.5)</f>
        <v>90.514377904999989</v>
      </c>
      <c r="D13" s="23">
        <f>0.667*(0.45*(C18-146)+12.78)</f>
        <v>113.94441373500001</v>
      </c>
      <c r="E13" s="23">
        <f>0.667*(0.3*(C18-182.5)+29.2)</f>
        <v>82.452852489999998</v>
      </c>
      <c r="F13" s="23">
        <f>E13</f>
        <v>82.452852489999998</v>
      </c>
      <c r="G13" s="24">
        <f>F13*F18*1000</f>
        <v>267753806.47694266</v>
      </c>
      <c r="H13" s="18">
        <f>G13*D18</f>
        <v>24652092962.332108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6.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35</v>
      </c>
      <c r="F17" s="13" t="s">
        <v>36</v>
      </c>
      <c r="G17" s="28"/>
      <c r="H17" s="28"/>
    </row>
    <row r="18" ht="21" customHeight="1">
      <c r="A18" s="9" t="s">
        <v>34</v>
      </c>
      <c r="B18" s="29">
        <v>68.113</v>
      </c>
      <c r="C18" s="29">
        <f>B18*7.3</f>
        <v>497.22489999999999</v>
      </c>
      <c r="D18" s="29">
        <v>92.069999999999993</v>
      </c>
      <c r="E18" s="29">
        <v>2848.5599999999999</v>
      </c>
      <c r="F18" s="30">
        <v>3247.3564999999999</v>
      </c>
      <c r="G18" s="19"/>
      <c r="H18" s="19"/>
    </row>
  </sheetData>
  <mergeCells count="4">
    <mergeCell ref="A1:D1"/>
    <mergeCell ref="A6:E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1" zoomScale="100" workbookViewId="0">
      <selection activeCell="G6" activeCellId="0" sqref="G6"/>
    </sheetView>
  </sheetViews>
  <sheetFormatPr defaultColWidth="8.6796875" defaultRowHeight="14.2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5.7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37</v>
      </c>
      <c r="B3" s="10">
        <f>E8*F8/1000000</f>
        <v>484767.60745986446</v>
      </c>
      <c r="C3" s="10">
        <f>H13/1000000</f>
        <v>102520.236369274</v>
      </c>
      <c r="D3" s="11">
        <f>B3+C3</f>
        <v>587287.84382913844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">
      <c r="A6" s="31" t="s">
        <v>6</v>
      </c>
      <c r="B6" s="32"/>
      <c r="C6" s="32"/>
      <c r="D6" s="32"/>
      <c r="E6" s="32"/>
      <c r="F6" s="33"/>
      <c r="G6" s="5"/>
      <c r="H6" s="5"/>
    </row>
    <row r="7" ht="51" customHeight="1">
      <c r="A7" s="34" t="s">
        <v>1</v>
      </c>
      <c r="B7" s="35" t="s">
        <v>7</v>
      </c>
      <c r="C7" s="35" t="s">
        <v>8</v>
      </c>
      <c r="D7" s="35" t="s">
        <v>9</v>
      </c>
      <c r="E7" s="36" t="s">
        <v>10</v>
      </c>
      <c r="F7" s="37" t="s">
        <v>38</v>
      </c>
      <c r="G7" s="5"/>
      <c r="H7" s="5"/>
    </row>
    <row r="8" ht="15.75">
      <c r="A8" s="9" t="s">
        <v>37</v>
      </c>
      <c r="B8" s="15">
        <v>919</v>
      </c>
      <c r="C8" s="16">
        <f>(B18-15)*D18/261</f>
        <v>18.6907709616858</v>
      </c>
      <c r="D8" s="17">
        <f>B8*C8</f>
        <v>17176.818513789302</v>
      </c>
      <c r="E8" s="24">
        <f>D8*E18*1000</f>
        <v>48476760745.986443</v>
      </c>
      <c r="F8" s="38">
        <v>10</v>
      </c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37</v>
      </c>
      <c r="B13" s="23">
        <v>0</v>
      </c>
      <c r="C13" s="23">
        <f>0.667*0.35*(C18-109.5)</f>
        <v>91.567564235000006</v>
      </c>
      <c r="D13" s="23">
        <f>0.667*(0.45*(C18-146)+12.78)</f>
        <v>115.29851044500001</v>
      </c>
      <c r="E13" s="23">
        <f>0.667*(0.3*(C18-182.5)+29.2)</f>
        <v>83.355583629999998</v>
      </c>
      <c r="F13" s="23">
        <f>E13</f>
        <v>83.355583629999998</v>
      </c>
      <c r="G13" s="24">
        <f>F13*F18*1000</f>
        <v>1129189417.11484</v>
      </c>
      <c r="H13" s="18">
        <f>G13*D18</f>
        <v>102520236369.274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5.7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39</v>
      </c>
      <c r="F17" s="13" t="s">
        <v>40</v>
      </c>
      <c r="G17" s="28"/>
      <c r="H17" s="28"/>
    </row>
    <row r="18" ht="21" customHeight="1">
      <c r="A18" s="9" t="s">
        <v>37</v>
      </c>
      <c r="B18" s="29">
        <v>68.730999999999995</v>
      </c>
      <c r="C18" s="29">
        <f>B18*7.3</f>
        <v>501.73630000000003</v>
      </c>
      <c r="D18" s="29">
        <v>90.790999999999997</v>
      </c>
      <c r="E18" s="29">
        <v>2822.2199999999998</v>
      </c>
      <c r="F18" s="30">
        <v>13546.656000000001</v>
      </c>
      <c r="G18" s="19"/>
      <c r="H18" s="19"/>
    </row>
    <row r="20" ht="14.25"/>
    <row r="21" ht="14.25"/>
    <row r="22" ht="14.25">
      <c r="E22" s="1"/>
    </row>
    <row r="23" ht="14.25"/>
    <row r="24" ht="14.25"/>
    <row r="25" ht="14.25">
      <c r="E25" s="1"/>
    </row>
    <row r="26" ht="14.25">
      <c r="E26" s="1"/>
    </row>
    <row r="27" ht="14.25"/>
    <row r="28" ht="14.25"/>
    <row r="29" ht="14.25"/>
    <row r="30" ht="14.25"/>
    <row r="31" ht="14.25"/>
    <row r="32" ht="14.25"/>
    <row r="33" ht="14.25"/>
  </sheetData>
  <mergeCells count="4">
    <mergeCell ref="A1:D1"/>
    <mergeCell ref="A6:F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66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2E75B6"/>
    <outlinePr applyStyles="0" summaryBelow="1" summaryRight="1" showOutlineSymbols="1"/>
    <pageSetUpPr autoPageBreaks="1" fitToPage="0"/>
  </sheetPr>
  <sheetViews>
    <sheetView showFormulas="0" showGridLines="1" showRowColHeaders="1" showZeros="1" rightToLeft="0" zoomScale="100" workbookViewId="0">
      <selection activeCell="G6" activeCellId="0" sqref="G6"/>
    </sheetView>
  </sheetViews>
  <sheetFormatPr defaultColWidth="8.6796875" defaultRowHeight="14.25"/>
  <cols>
    <col customWidth="1" min="1" max="1" style="1" width="21.43"/>
    <col customWidth="1" min="2" max="2" style="1" width="26.420000000000002"/>
    <col customWidth="1" min="3" max="3" style="1" width="27.420000000000002"/>
    <col customWidth="1" min="4" max="4" style="1" width="26.16"/>
    <col customWidth="1" min="5" max="5" style="1" width="25.420000000000002"/>
    <col customWidth="1" min="6" max="6" style="1" width="26.57"/>
    <col customWidth="1" min="7" max="7" style="1" width="19.710000000000001"/>
    <col customWidth="1" min="8" max="8" style="1" width="20.850000000000001"/>
  </cols>
  <sheetData>
    <row r="1" ht="15.75">
      <c r="A1" s="2" t="s">
        <v>0</v>
      </c>
      <c r="B1" s="2"/>
      <c r="C1" s="2"/>
      <c r="D1" s="2"/>
      <c r="E1" s="3"/>
      <c r="F1" s="4"/>
      <c r="G1" s="5"/>
      <c r="H1" s="5"/>
    </row>
    <row r="2" ht="50.25" customHeight="1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ht="15.75">
      <c r="A3" s="9" t="s">
        <v>41</v>
      </c>
      <c r="B3" s="10">
        <f>E8*F8/1000000</f>
        <v>582474.08063526044</v>
      </c>
      <c r="C3" s="10">
        <f>H13/1000000</f>
        <v>120734.3327598661</v>
      </c>
      <c r="D3" s="11">
        <f>B3+C3</f>
        <v>703208.41339512658</v>
      </c>
      <c r="E3" s="5"/>
      <c r="F3" s="5"/>
      <c r="G3" s="5"/>
      <c r="H3" s="5"/>
    </row>
    <row r="4" ht="15">
      <c r="A4" s="5"/>
      <c r="B4" s="5"/>
      <c r="C4" s="5"/>
      <c r="D4" s="5"/>
      <c r="E4" s="5"/>
      <c r="F4" s="5"/>
      <c r="G4" s="5"/>
      <c r="H4" s="5"/>
    </row>
    <row r="5" ht="15.75">
      <c r="A5" s="5"/>
      <c r="B5" s="5"/>
      <c r="C5" s="5"/>
      <c r="D5" s="5"/>
      <c r="E5" s="5"/>
      <c r="F5" s="5"/>
      <c r="G5" s="5"/>
      <c r="H5" s="5"/>
    </row>
    <row r="6" ht="15">
      <c r="A6" s="31" t="s">
        <v>6</v>
      </c>
      <c r="B6" s="32"/>
      <c r="C6" s="32"/>
      <c r="D6" s="32"/>
      <c r="E6" s="32"/>
      <c r="F6" s="33"/>
      <c r="G6" s="5"/>
      <c r="H6" s="5"/>
    </row>
    <row r="7" ht="51" customHeight="1">
      <c r="A7" s="34" t="s">
        <v>1</v>
      </c>
      <c r="B7" s="35" t="s">
        <v>7</v>
      </c>
      <c r="C7" s="35" t="s">
        <v>8</v>
      </c>
      <c r="D7" s="35" t="s">
        <v>9</v>
      </c>
      <c r="E7" s="36" t="s">
        <v>10</v>
      </c>
      <c r="F7" s="37" t="s">
        <v>38</v>
      </c>
      <c r="G7" s="5"/>
      <c r="H7" s="5"/>
    </row>
    <row r="8" ht="15.75">
      <c r="A8" s="9" t="s">
        <v>41</v>
      </c>
      <c r="B8" s="15">
        <v>919</v>
      </c>
      <c r="C8" s="16">
        <f>(B18-15)*D18/261</f>
        <v>18.735543000000003</v>
      </c>
      <c r="D8" s="17">
        <f>B8*C8</f>
        <v>17217.964017000002</v>
      </c>
      <c r="E8" s="24">
        <f>D8*E18*1000</f>
        <v>48539506719.605042</v>
      </c>
      <c r="F8" s="38">
        <v>12</v>
      </c>
      <c r="G8" s="5"/>
      <c r="H8" s="5"/>
    </row>
    <row r="9" ht="15">
      <c r="A9" s="19"/>
      <c r="B9" s="19"/>
      <c r="C9" s="19"/>
      <c r="D9" s="19"/>
      <c r="E9" s="19"/>
      <c r="F9" s="5"/>
      <c r="G9" s="5"/>
      <c r="H9" s="5"/>
    </row>
    <row r="10" ht="15.75">
      <c r="A10" s="5"/>
      <c r="B10" s="5"/>
      <c r="C10" s="5"/>
      <c r="D10" s="5"/>
      <c r="E10" s="5"/>
      <c r="F10" s="5"/>
      <c r="G10" s="5"/>
      <c r="H10" s="5"/>
    </row>
    <row r="11" ht="15">
      <c r="A11" s="20" t="s">
        <v>11</v>
      </c>
      <c r="B11" s="20"/>
      <c r="C11" s="20"/>
      <c r="D11" s="20"/>
      <c r="E11" s="20"/>
      <c r="F11" s="20"/>
      <c r="G11" s="20"/>
      <c r="H11" s="20"/>
    </row>
    <row r="12" ht="60" customHeight="1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ht="15.75">
      <c r="A13" s="9" t="s">
        <v>41</v>
      </c>
      <c r="B13" s="23">
        <v>0</v>
      </c>
      <c r="C13" s="23">
        <f>0.667*0.35*(C18-109.5)</f>
        <v>90.070437712500009</v>
      </c>
      <c r="D13" s="23">
        <f>0.667*(0.45*(C18-146)+12.78)</f>
        <v>113.37363348750002</v>
      </c>
      <c r="E13" s="23">
        <f>0.667*(0.3*(C18-182.5)+29.2)</f>
        <v>82.072332325000005</v>
      </c>
      <c r="F13" s="23">
        <f>E13</f>
        <v>82.072332325000005</v>
      </c>
      <c r="G13" s="24">
        <f>F13*F18*1000</f>
        <v>1304936952.3943281</v>
      </c>
      <c r="H13" s="18">
        <f>G13*D18</f>
        <v>120734332759.8661</v>
      </c>
    </row>
    <row r="14" ht="15">
      <c r="A14" s="5"/>
      <c r="B14" s="5"/>
      <c r="C14" s="5"/>
      <c r="D14" s="5"/>
      <c r="E14" s="5"/>
      <c r="F14" s="5"/>
      <c r="G14" s="5"/>
      <c r="H14" s="5"/>
    </row>
    <row r="15" ht="15.75">
      <c r="A15" s="5"/>
      <c r="B15" s="5"/>
      <c r="C15" s="5"/>
      <c r="D15" s="5"/>
      <c r="E15" s="5"/>
      <c r="F15" s="5"/>
      <c r="G15" s="5"/>
      <c r="H15" s="5"/>
    </row>
    <row r="16" ht="15.75">
      <c r="A16" s="25" t="s">
        <v>19</v>
      </c>
      <c r="B16" s="25"/>
      <c r="C16" s="25"/>
      <c r="D16" s="25"/>
      <c r="E16" s="25"/>
      <c r="F16" s="25"/>
      <c r="G16" s="26"/>
      <c r="H16" s="5"/>
    </row>
    <row r="17" ht="54" customHeight="1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42</v>
      </c>
      <c r="F17" s="13" t="s">
        <v>43</v>
      </c>
      <c r="G17" s="28"/>
      <c r="H17" s="28"/>
    </row>
    <row r="18" ht="21" customHeight="1">
      <c r="A18" s="9" t="s">
        <v>41</v>
      </c>
      <c r="B18" s="39">
        <v>67.852500000000006</v>
      </c>
      <c r="C18" s="29">
        <f>B18*7.3</f>
        <v>495.32325000000003</v>
      </c>
      <c r="D18" s="29">
        <v>92.521199999999993</v>
      </c>
      <c r="E18" s="29">
        <v>2819.1199999999999</v>
      </c>
      <c r="F18" s="30">
        <v>15899.84</v>
      </c>
      <c r="G18" s="19"/>
      <c r="H18" s="19"/>
    </row>
  </sheetData>
  <mergeCells count="4">
    <mergeCell ref="A1:D1"/>
    <mergeCell ref="A6:F6"/>
    <mergeCell ref="A11:H11"/>
    <mergeCell ref="A16:F1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66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ONLYOFFICE/8.3.2.19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Елена Багаутдинова</dc:creator>
  <dc:description/>
  <dc:language>ru-RU</dc:language>
  <cp:revision>6</cp:revision>
  <dcterms:created xsi:type="dcterms:W3CDTF">2016-01-29T09:40:49Z</dcterms:created>
  <dcterms:modified xsi:type="dcterms:W3CDTF">2025-04-14T07:06:05Z</dcterms:modified>
</cp:coreProperties>
</file>