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 СВОД" sheetId="1" state="visible" r:id="rId1"/>
    <sheet name="Экскурсии" sheetId="2" state="visible" r:id="rId2"/>
    <sheet name="Гостиница" sheetId="3" state="visible" r:id="rId3"/>
    <sheet name="Развлечения" sheetId="4" state="visible" r:id="rId4"/>
    <sheet name="Общепит" sheetId="5" state="visible" r:id="rId5"/>
    <sheet name="Шопинг" sheetId="6" state="visible" r:id="rId6"/>
  </sheets>
  <definedNames>
    <definedName name="OLE_LINK1" localSheetId="1">'Экскурсии'!$B$12</definedName>
    <definedName name="_xlnm.Print_Area" localSheetId="1">'Экскурсии'!$A$1:$BC$147</definedName>
    <definedName name="_xlnm.Print_Area" localSheetId="2">'Гостиница'!$A$1:$BD$144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<sst xmlns="http://schemas.openxmlformats.org/spreadsheetml/2006/main" count="184" uniqueCount="184">
  <si>
    <t>.</t>
  </si>
  <si>
    <t xml:space="preserve">Модель "Прогноз объема налоговых поступлений в бюджет от туризма"</t>
  </si>
  <si>
    <t xml:space="preserve">Объем налоговых поступлений в бюджеты разных уровней от расходов среднестатистического туриста в течение четырех дней пребывания в Казани </t>
  </si>
  <si>
    <t xml:space="preserve">Статья расходов туриста
</t>
  </si>
  <si>
    <t xml:space="preserve">Сумма расходов туриста, руб.</t>
  </si>
  <si>
    <t xml:space="preserve">Налоговые поступления в бюджет, руб.</t>
  </si>
  <si>
    <t>Моделирование</t>
  </si>
  <si>
    <t xml:space="preserve">Расходы на проживание в коллективных средствах размещения</t>
  </si>
  <si>
    <t xml:space="preserve">Период, год</t>
  </si>
  <si>
    <t>Задайте:</t>
  </si>
  <si>
    <t xml:space="preserve">Количество туристов, посетивших город Казань, тыс.чел.</t>
  </si>
  <si>
    <t>Тогда:</t>
  </si>
  <si>
    <t xml:space="preserve">Объем  налоговых поступлений в бюджет, млн. рублей</t>
  </si>
  <si>
    <t xml:space="preserve">Расходы на питание</t>
  </si>
  <si>
    <t xml:space="preserve">Расходы на шопинг</t>
  </si>
  <si>
    <t xml:space="preserve">Расходы на развлечения</t>
  </si>
  <si>
    <t xml:space="preserve">Расходы на экскурсии</t>
  </si>
  <si>
    <r>
      <rPr>
        <b/>
        <sz val="13"/>
        <color theme="1"/>
        <rFont val="Times New Roman"/>
      </rPr>
      <t xml:space="preserve">2025 
</t>
    </r>
    <r>
      <rPr>
        <b/>
        <sz val="12"/>
        <color theme="1"/>
        <rFont val="Times New Roman"/>
      </rPr>
      <t>(январь-июнь)</t>
    </r>
  </si>
  <si>
    <r>
      <rPr>
        <sz val="13"/>
        <color theme="1"/>
        <rFont val="Times New Roman"/>
      </rPr>
      <t xml:space="preserve">Расходы туриста итого </t>
    </r>
    <r>
      <rPr>
        <b/>
        <sz val="13"/>
        <color theme="1"/>
        <rFont val="Times New Roman"/>
      </rPr>
      <t xml:space="preserve">(за 4 дня)</t>
    </r>
    <r>
      <rPr>
        <sz val="13"/>
        <color theme="1"/>
        <rFont val="Times New Roman"/>
      </rPr>
      <t>:</t>
    </r>
  </si>
  <si>
    <t xml:space="preserve">Количество туристов, посетивших город Казань, тыс.человек</t>
  </si>
  <si>
    <t xml:space="preserve">Налоговые поступления в бюджет </t>
  </si>
  <si>
    <t xml:space="preserve">Структура расходов гостя на экскурсионные услуги</t>
  </si>
  <si>
    <t xml:space="preserve">ОБОЗНАЧЕНИЯ и СООТНОШЕНИЯ</t>
  </si>
  <si>
    <t xml:space="preserve">Услуга (А) = Заработная плата +НДФЛ+Стр взносы+НДС(затрат гостя)+Прибыль + Промпотр  </t>
  </si>
  <si>
    <t xml:space="preserve">Промпотр = Коммунальные услуги  + Аренда помещения + Прочее </t>
  </si>
  <si>
    <t xml:space="preserve">Прибыль(П)=Выручка-ОТ-Страх взносы-Промпотребление</t>
  </si>
  <si>
    <t xml:space="preserve">Оплата труда (ОТ) = Заработная плата +НДФЛ </t>
  </si>
  <si>
    <t xml:space="preserve">Налоговые поступления=НДФЛ+НДС+Налог на прибыль+Налог на землю+Налог на имущество</t>
  </si>
  <si>
    <t xml:space="preserve">СТРУКТУРА ЗАТРАТ ПРЕДПРИЯТИЯ, ОКАЗЫВАЮЩЕГО ЭКСКУРСИОННЫЕ УСЛУГИ</t>
  </si>
  <si>
    <t xml:space="preserve">Статьи затрат</t>
  </si>
  <si>
    <t>Выручка</t>
  </si>
  <si>
    <t xml:space="preserve">Добавленная стоимость (ДС) </t>
  </si>
  <si>
    <t xml:space="preserve">Промежуточное потребление</t>
  </si>
  <si>
    <t xml:space="preserve">Доли затрат в структуре выручки</t>
  </si>
  <si>
    <t xml:space="preserve">42,85%, в т.ч.:</t>
  </si>
  <si>
    <t xml:space="preserve">57,15 %, в т.ч.:</t>
  </si>
  <si>
    <t>ФОТ</t>
  </si>
  <si>
    <t xml:space="preserve">Страховые взносы</t>
  </si>
  <si>
    <t>Аморти-зация</t>
  </si>
  <si>
    <t>Налоги</t>
  </si>
  <si>
    <t>Прибыль</t>
  </si>
  <si>
    <t xml:space="preserve">Коммунальные услуги</t>
  </si>
  <si>
    <t xml:space="preserve">Аренда помещения</t>
  </si>
  <si>
    <t>Прочее</t>
  </si>
  <si>
    <t xml:space="preserve">53,14 %, в т.ч.:</t>
  </si>
  <si>
    <t xml:space="preserve">2,57 %, в т.ч.:</t>
  </si>
  <si>
    <t xml:space="preserve">Заработная плата</t>
  </si>
  <si>
    <t xml:space="preserve">НДФЛ (13% от ФОТ)</t>
  </si>
  <si>
    <t xml:space="preserve">НДС (20 % от ДС)</t>
  </si>
  <si>
    <t xml:space="preserve">Налог на прибыль (20% от Прибыли)</t>
  </si>
  <si>
    <t xml:space="preserve">НАЛОГИ (ставки)</t>
  </si>
  <si>
    <t>НДФЛ</t>
  </si>
  <si>
    <t xml:space="preserve">от ОТ</t>
  </si>
  <si>
    <t xml:space="preserve">Страх взносы</t>
  </si>
  <si>
    <t xml:space="preserve">во внебюджетные фонды</t>
  </si>
  <si>
    <t xml:space="preserve">Налог на прибыль</t>
  </si>
  <si>
    <t>НДС</t>
  </si>
  <si>
    <t xml:space="preserve">Доли по составляющим основного платежа</t>
  </si>
  <si>
    <t>ОТ</t>
  </si>
  <si>
    <t xml:space="preserve">от А</t>
  </si>
  <si>
    <t xml:space="preserve">от Промпотр</t>
  </si>
  <si>
    <t xml:space="preserve">Доли по составляющим расходов в заработной плате</t>
  </si>
  <si>
    <t xml:space="preserve">Доли заработной платы в разных видах услуг</t>
  </si>
  <si>
    <t>Питание</t>
  </si>
  <si>
    <t xml:space="preserve">от заработной платы</t>
  </si>
  <si>
    <t>ЖКХ</t>
  </si>
  <si>
    <t>Непроды</t>
  </si>
  <si>
    <t xml:space="preserve">Накопления, отдых, лечение</t>
  </si>
  <si>
    <t xml:space="preserve">Стоимость экскурсионных услуг=</t>
  </si>
  <si>
    <t xml:space="preserve">с НДС</t>
  </si>
  <si>
    <t xml:space="preserve">РАСЧЕТНЫЕ ФОРМУЛЫ</t>
  </si>
  <si>
    <t xml:space="preserve">ОТ =</t>
  </si>
  <si>
    <t xml:space="preserve"> =</t>
  </si>
  <si>
    <t xml:space="preserve">А х Долю ОТ</t>
  </si>
  <si>
    <t xml:space="preserve">НДФЛ =</t>
  </si>
  <si>
    <t xml:space="preserve">ОТ х ставку НДФЛ</t>
  </si>
  <si>
    <t xml:space="preserve">Страх взносы = </t>
  </si>
  <si>
    <t xml:space="preserve"> = </t>
  </si>
  <si>
    <t xml:space="preserve">ОТ х ставку Страх взн</t>
  </si>
  <si>
    <t>Прибыль=</t>
  </si>
  <si>
    <t xml:space="preserve">Налог на прибыль=</t>
  </si>
  <si>
    <t>=</t>
  </si>
  <si>
    <t xml:space="preserve">20 % от Прибыли, из них 2% - Федеральный бюджет, 18% - Региональный бюджет </t>
  </si>
  <si>
    <t xml:space="preserve">Заработная плата =</t>
  </si>
  <si>
    <t xml:space="preserve">ОТ -НДФЛ</t>
  </si>
  <si>
    <t>ДС=</t>
  </si>
  <si>
    <t xml:space="preserve">Заработная плата+НДФЛ+ Страх взносы+Прибыль </t>
  </si>
  <si>
    <t xml:space="preserve">НДС(затрат гостя ) = </t>
  </si>
  <si>
    <t xml:space="preserve">НДС(ставка) х ДС</t>
  </si>
  <si>
    <t xml:space="preserve">Промпотр =</t>
  </si>
  <si>
    <t xml:space="preserve">Выручка-ОТ-Страх взносы-НДС (затрат гостя) -Прибыль</t>
  </si>
  <si>
    <t xml:space="preserve">без НДС</t>
  </si>
  <si>
    <t xml:space="preserve">Первый уровень итераций</t>
  </si>
  <si>
    <t xml:space="preserve">Декомпозиция по составляющим </t>
  </si>
  <si>
    <t xml:space="preserve">Поступления в бюджет</t>
  </si>
  <si>
    <t>РУБЛИ</t>
  </si>
  <si>
    <t xml:space="preserve">НДС </t>
  </si>
  <si>
    <t xml:space="preserve">Страх. взносы</t>
  </si>
  <si>
    <t>Наименование</t>
  </si>
  <si>
    <t>Услуги</t>
  </si>
  <si>
    <t xml:space="preserve"> ОТ </t>
  </si>
  <si>
    <t>0.</t>
  </si>
  <si>
    <t xml:space="preserve">Расходы гостя</t>
  </si>
  <si>
    <t xml:space="preserve">Второй уровень итераций</t>
  </si>
  <si>
    <t xml:space="preserve">Заработная плата в доле "Коммунальные услуги" промпотребления</t>
  </si>
  <si>
    <t xml:space="preserve">Заработная плата в доле "Аренды помещения" промпотребления</t>
  </si>
  <si>
    <t xml:space="preserve">Заработная плата в доле "Прочее" промпотребления</t>
  </si>
  <si>
    <t>1.1.</t>
  </si>
  <si>
    <t xml:space="preserve">Первая итерация</t>
  </si>
  <si>
    <t xml:space="preserve">Питание </t>
  </si>
  <si>
    <t xml:space="preserve">Непроды, медикаменты, транспорт, связь </t>
  </si>
  <si>
    <t xml:space="preserve">Накопления на образование, отдых и лечение </t>
  </si>
  <si>
    <t xml:space="preserve">Вторая итерация</t>
  </si>
  <si>
    <t>1.2.</t>
  </si>
  <si>
    <t xml:space="preserve">Непроды, медикаменты, транспорт, связь</t>
  </si>
  <si>
    <t xml:space="preserve">Накопления на образование, отдых и лечение</t>
  </si>
  <si>
    <t>1.3.</t>
  </si>
  <si>
    <t xml:space="preserve">Третья итерация</t>
  </si>
  <si>
    <t>1.4.</t>
  </si>
  <si>
    <t xml:space="preserve">Четвертая итерация</t>
  </si>
  <si>
    <t>2.1.</t>
  </si>
  <si>
    <t>3.1.</t>
  </si>
  <si>
    <t>4.1.</t>
  </si>
  <si>
    <t xml:space="preserve">ИТОГО в БЮДЖЕТ:</t>
  </si>
  <si>
    <t xml:space="preserve">Первый уровень итераций, суммарные поступления в бюджет</t>
  </si>
  <si>
    <t xml:space="preserve">Поступления от собственной деятельности</t>
  </si>
  <si>
    <t xml:space="preserve">Поступления от деятельности контрагентов (промежуточное потребление)</t>
  </si>
  <si>
    <t>Итого</t>
  </si>
  <si>
    <t xml:space="preserve">Второй уровень итераций, суммарные поступления в бюджет</t>
  </si>
  <si>
    <t xml:space="preserve">Поступления с  итераций</t>
  </si>
  <si>
    <t xml:space="preserve"> </t>
  </si>
  <si>
    <t>ВСЕГО</t>
  </si>
  <si>
    <t xml:space="preserve">Структура расходов гостя на проживание в коллективных средствах размещения</t>
  </si>
  <si>
    <t xml:space="preserve">Промпотр = Коммунальные услуги  + Аренда мягкого инвентаря + Продукты питания + Прочее </t>
  </si>
  <si>
    <t xml:space="preserve">СТРУКТУРА ЗАТРАТ ПРЕДПРИЯТИЯ-СРЕДСТВА КОЛЛЕКТИВНОГО РАЗМЕЩЕНИЯ</t>
  </si>
  <si>
    <t xml:space="preserve">34,7 %, в т.ч.:</t>
  </si>
  <si>
    <t xml:space="preserve">65,3 %, в т.ч.:</t>
  </si>
  <si>
    <t>Амортизация</t>
  </si>
  <si>
    <t xml:space="preserve">Аренда инвентаря</t>
  </si>
  <si>
    <t xml:space="preserve">Продукты питания</t>
  </si>
  <si>
    <t xml:space="preserve">48,82 %, в т.ч.:</t>
  </si>
  <si>
    <t xml:space="preserve">3,12  %, в т.ч.:</t>
  </si>
  <si>
    <t xml:space="preserve">Контрольное число =</t>
  </si>
  <si>
    <t xml:space="preserve">Накопления,отдых, лечение</t>
  </si>
  <si>
    <t xml:space="preserve">Контрольное число</t>
  </si>
  <si>
    <t xml:space="preserve">Стоимость услуги =</t>
  </si>
  <si>
    <t xml:space="preserve">Выручка(без НДС)-ОТ-Страх взносы - Промпотребление(без НДС)</t>
  </si>
  <si>
    <t xml:space="preserve">Сумма прибыли на ставку налога</t>
  </si>
  <si>
    <t xml:space="preserve">ОТ - НДФЛ</t>
  </si>
  <si>
    <r>
      <t xml:space="preserve">Аренда мягкого инвентаря</t>
    </r>
    <r>
      <rPr>
        <b/>
        <sz val="10"/>
        <color indexed="2"/>
        <rFont val="Times New Roman"/>
      </rPr>
      <t xml:space="preserve"> </t>
    </r>
  </si>
  <si>
    <t xml:space="preserve">Продукты питания </t>
  </si>
  <si>
    <t xml:space="preserve">Прочее </t>
  </si>
  <si>
    <t xml:space="preserve">Заработная плата в доле "Аренда мягкого инвентаря" промпотребления</t>
  </si>
  <si>
    <t xml:space="preserve">Заработная плата в доле "Продукты питания" промпотребления</t>
  </si>
  <si>
    <t xml:space="preserve">Поступления в бюджет:</t>
  </si>
  <si>
    <t>Итого:</t>
  </si>
  <si>
    <t xml:space="preserve">Структура расходов гостя на развлечения</t>
  </si>
  <si>
    <t xml:space="preserve">Промпотр = Продукты питания +  Аренда помещения + Коммунальные услуги + Аренда оборудования</t>
  </si>
  <si>
    <t xml:space="preserve">Налоговые поступления в бюджет=НДФЛ+Налог на прибыль+Налог на землю+Налог на имущество</t>
  </si>
  <si>
    <t xml:space="preserve">42,72%, в т.ч.:</t>
  </si>
  <si>
    <t xml:space="preserve">57,28 %, в т.ч.:</t>
  </si>
  <si>
    <t xml:space="preserve">53,04 %, в т.ч.:</t>
  </si>
  <si>
    <t xml:space="preserve">2.60 %, в т.ч.:</t>
  </si>
  <si>
    <t xml:space="preserve">Аренда оборудования</t>
  </si>
  <si>
    <t xml:space="preserve">Доли по составляющим оплаты труда</t>
  </si>
  <si>
    <t xml:space="preserve">Стоимость развлекательных услуг</t>
  </si>
  <si>
    <t xml:space="preserve">Выручка-ОТ-Страх взносы-НДС (затрат гостя) - Промпотребление (в данной модели прогнозируемая величина)</t>
  </si>
  <si>
    <t xml:space="preserve">0,2 от Прибыли, из них 2% - федеральный бюджет, 18% - региональный бюджет </t>
  </si>
  <si>
    <r>
      <t xml:space="preserve">Заработная плата+ НДФЛ</t>
    </r>
    <r>
      <rPr>
        <b/>
        <i/>
        <sz val="11"/>
        <rFont val="Calibri"/>
        <scheme val="minor"/>
      </rPr>
      <t xml:space="preserve">+Страх взносы+Прибыль </t>
    </r>
  </si>
  <si>
    <t xml:space="preserve">Нулевой уровень</t>
  </si>
  <si>
    <t xml:space="preserve">Заработная плата в доле "Аренда помещения" промпотребления</t>
  </si>
  <si>
    <t xml:space="preserve">Заработная плата в доле "Аренда оборудования" промпотребления</t>
  </si>
  <si>
    <t xml:space="preserve">Поступления с итераций</t>
  </si>
  <si>
    <t>ВСЕГО:</t>
  </si>
  <si>
    <t xml:space="preserve">Структура расходов гостя на услуги общественного питания</t>
  </si>
  <si>
    <t xml:space="preserve"> 34,7%, в т.ч.:</t>
  </si>
  <si>
    <t xml:space="preserve">3,12 %, в т.ч.:</t>
  </si>
  <si>
    <t xml:space="preserve">Стоимость услуг общепита</t>
  </si>
  <si>
    <t xml:space="preserve">Структура расходов гостя на шопинг</t>
  </si>
  <si>
    <t xml:space="preserve"> 63,36%, в т.ч.:</t>
  </si>
  <si>
    <t xml:space="preserve">36,64 %, в т.ч.:</t>
  </si>
  <si>
    <t xml:space="preserve">33,45 %, в т.ч.:</t>
  </si>
  <si>
    <t xml:space="preserve">1,50 %, в т.ч.:</t>
  </si>
  <si>
    <t xml:space="preserve">Стоимость услуг торговых услуг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</si>
</sst>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7">
    <font>
      <sz val="11.000000"/>
      <color theme="1"/>
      <name val="Calibri"/>
      <scheme val="minor"/>
    </font>
    <font>
      <sz val="13.000000"/>
      <color theme="1"/>
      <name val="Times New Roman"/>
    </font>
    <font>
      <b/>
      <sz val="16.000000"/>
      <color theme="1"/>
      <name val="Times New Roman"/>
    </font>
    <font>
      <b/>
      <sz val="14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5.000000"/>
      <color theme="1"/>
      <name val="Calibri"/>
      <scheme val="minor"/>
    </font>
    <font>
      <b/>
      <i/>
      <sz val="12.000000"/>
      <color theme="1"/>
      <name val="Calibri"/>
      <scheme val="minor"/>
    </font>
    <font>
      <b/>
      <i/>
      <sz val="11.000000"/>
      <color theme="1"/>
      <name val="Calibri"/>
      <scheme val="minor"/>
    </font>
    <font>
      <b/>
      <i/>
      <sz val="11.000000"/>
      <color indexed="2"/>
      <name val="Calibri"/>
      <scheme val="minor"/>
    </font>
    <font>
      <sz val="11.000000"/>
      <color theme="1"/>
      <name val="Times New Roman"/>
    </font>
    <font>
      <b/>
      <i/>
      <sz val="9.000000"/>
      <color theme="1"/>
      <name val="Times New Roman"/>
    </font>
    <font>
      <b/>
      <i/>
      <sz val="11.000000"/>
      <color theme="1"/>
      <name val="Calibri"/>
    </font>
    <font>
      <b/>
      <i/>
      <sz val="10.000000"/>
      <color theme="1"/>
      <name val="Calibri"/>
    </font>
    <font>
      <sz val="10.000000"/>
      <color theme="1"/>
      <name val="Calibri"/>
      <scheme val="minor"/>
    </font>
    <font>
      <b/>
      <i/>
      <sz val="11.000000"/>
      <name val="Calibri"/>
      <scheme val="minor"/>
    </font>
    <font>
      <i/>
      <sz val="10.000000"/>
      <color theme="1"/>
      <name val="Calibri"/>
      <scheme val="minor"/>
    </font>
    <font>
      <b/>
      <i/>
      <sz val="14.000000"/>
      <color theme="1"/>
      <name val="Calibri"/>
      <scheme val="minor"/>
    </font>
    <font>
      <b/>
      <sz val="10.000000"/>
      <color theme="1"/>
      <name val="Calibri"/>
      <scheme val="minor"/>
    </font>
    <font>
      <b/>
      <sz val="9.000000"/>
      <color theme="1"/>
      <name val="Calibri"/>
      <scheme val="minor"/>
    </font>
    <font>
      <sz val="11.000000"/>
      <name val="Calibri"/>
      <scheme val="minor"/>
    </font>
    <font>
      <b/>
      <sz val="10.000000"/>
      <name val="Calibri"/>
      <scheme val="minor"/>
    </font>
    <font>
      <i/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2.000000"/>
      <name val="Calibri"/>
      <scheme val="minor"/>
    </font>
    <font>
      <b/>
      <sz val="14.000000"/>
      <color indexed="2"/>
      <name val="Calibri"/>
      <scheme val="minor"/>
    </font>
    <font>
      <b/>
      <i/>
      <sz val="11.000000"/>
      <name val="Calibri"/>
    </font>
    <font>
      <b/>
      <sz val="10.000000"/>
      <color theme="1"/>
      <name val="Times New Roman"/>
    </font>
    <font>
      <b/>
      <sz val="9.000000"/>
      <color theme="1"/>
      <name val="Times New Roman"/>
    </font>
    <font>
      <b/>
      <sz val="11.000000"/>
      <color theme="1"/>
      <name val="Times New Roman"/>
    </font>
    <font>
      <sz val="10.000000"/>
      <color theme="1"/>
      <name val="Times New Roman"/>
    </font>
    <font>
      <b/>
      <i/>
      <sz val="11.000000"/>
      <color indexed="2"/>
      <name val="Times New Roman"/>
    </font>
    <font>
      <b/>
      <sz val="10.000000"/>
      <name val="Times New Roman"/>
    </font>
    <font>
      <i/>
      <sz val="11.000000"/>
      <color theme="1"/>
      <name val="Times New Roman"/>
    </font>
    <font>
      <b/>
      <i/>
      <sz val="11.000000"/>
      <color theme="1"/>
      <name val="Times New Roman"/>
    </font>
    <font>
      <b/>
      <i/>
      <sz val="14.000000"/>
      <color theme="1"/>
      <name val="Times New Roman"/>
    </font>
    <font>
      <sz val="14.000000"/>
      <color theme="1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b/>
      <sz val="14.000000"/>
      <color theme="1"/>
      <name val="Calibri"/>
      <scheme val="minor"/>
    </font>
    <font>
      <b/>
      <i/>
      <sz val="13.000000"/>
      <color theme="1"/>
      <name val="Calibri"/>
      <scheme val="minor"/>
    </font>
    <font>
      <b/>
      <sz val="13.000000"/>
      <color theme="1"/>
      <name val="Calibri"/>
      <scheme val="minor"/>
    </font>
    <font>
      <b/>
      <i/>
      <sz val="12.000000"/>
      <name val="Calibri"/>
      <scheme val="minor"/>
    </font>
    <font>
      <sz val="10.000000"/>
      <name val="Calibri"/>
      <scheme val="minor"/>
    </font>
    <font>
      <b/>
      <sz val="10.000000"/>
      <color indexed="2"/>
      <name val="Calibri"/>
      <scheme val="minor"/>
    </font>
    <font>
      <b/>
      <i/>
      <sz val="9.00000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</patternFill>
    </fill>
    <fill>
      <patternFill patternType="solid">
        <fgColor theme="9" tint="0.59999389629810485"/>
      </patternFill>
    </fill>
    <fill>
      <patternFill patternType="solid">
        <fgColor theme="5" tint="0.59999389629810485"/>
      </patternFill>
    </fill>
    <fill>
      <patternFill patternType="solid">
        <fgColor theme="0"/>
      </patternFill>
    </fill>
    <fill>
      <patternFill patternType="solid">
        <fgColor theme="8" tint="0.59999389629810485"/>
      </patternFill>
    </fill>
    <fill>
      <patternFill patternType="solid">
        <fgColor indexed="5"/>
      </patternFill>
    </fill>
    <fill>
      <patternFill patternType="solid">
        <fgColor theme="5" tint="0.79998168889431442"/>
      </patternFill>
    </fill>
    <fill>
      <patternFill patternType="solid">
        <fgColor theme="9" tint="0.79998168889431442"/>
      </patternFill>
    </fill>
    <fill>
      <patternFill patternType="solid">
        <fgColor theme="5" tint="0.39997558519241921"/>
      </patternFill>
    </fill>
  </fills>
  <borders count="6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8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 wrapText="1"/>
    </xf>
    <xf fontId="1" fillId="0" borderId="0" numFmtId="0" xfId="0" applyFont="1" applyAlignment="1">
      <alignment wrapText="1"/>
    </xf>
    <xf fontId="1" fillId="0" borderId="1" numFmtId="0" xfId="0" applyFont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center"/>
    </xf>
    <xf fontId="4" fillId="2" borderId="2" numFmtId="0" xfId="0" applyFont="1" applyFill="1" applyBorder="1" applyAlignment="1">
      <alignment horizontal="center" vertical="center"/>
    </xf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vertical="top" wrapText="1"/>
    </xf>
    <xf fontId="1" fillId="0" borderId="1" numFmtId="1" xfId="0" applyNumberFormat="1" applyFont="1" applyBorder="1" applyAlignment="1">
      <alignment horizontal="center" vertical="center"/>
    </xf>
    <xf fontId="1" fillId="0" borderId="1" numFmtId="3" xfId="0" applyNumberFormat="1" applyFont="1" applyBorder="1" applyAlignment="1">
      <alignment horizontal="center" vertical="center"/>
    </xf>
    <xf fontId="4" fillId="0" borderId="3" numFmtId="0" xfId="0" applyFont="1" applyBorder="1" applyAlignment="1">
      <alignment vertical="center"/>
    </xf>
    <xf fontId="4" fillId="2" borderId="2" numFmtId="2" xfId="0" applyNumberFormat="1" applyFont="1" applyFill="1" applyBorder="1" applyAlignment="1">
      <alignment horizontal="center" vertical="center"/>
    </xf>
    <xf fontId="4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3" borderId="2" numFmtId="2" xfId="0" applyNumberFormat="1" applyFont="1" applyFill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vertical="top"/>
    </xf>
    <xf fontId="4" fillId="0" borderId="3" numFmtId="0" xfId="0" applyFont="1" applyBorder="1" applyAlignment="1">
      <alignment horizontal="center" vertical="center"/>
    </xf>
    <xf fontId="4" fillId="2" borderId="5" numFmtId="2" xfId="0" applyNumberFormat="1" applyFont="1" applyFill="1" applyBorder="1" applyAlignment="1">
      <alignment horizontal="center" vertical="center"/>
    </xf>
    <xf fontId="4" fillId="2" borderId="4" numFmtId="0" xfId="0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 vertical="center"/>
    </xf>
    <xf fontId="4" fillId="3" borderId="5" numFmtId="2" xfId="0" applyNumberFormat="1" applyFont="1" applyFill="1" applyBorder="1" applyAlignment="1">
      <alignment horizontal="center" vertical="center"/>
    </xf>
    <xf fontId="4" fillId="3" borderId="4" numFmtId="1" xfId="0" applyNumberFormat="1" applyFont="1" applyFill="1" applyBorder="1" applyAlignment="1">
      <alignment horizontal="center" vertical="center"/>
    </xf>
    <xf fontId="4" fillId="3" borderId="1" numFmtId="1" xfId="0" applyNumberFormat="1" applyFont="1" applyFill="1" applyBorder="1" applyAlignment="1">
      <alignment horizontal="center" vertical="center"/>
    </xf>
    <xf fontId="4" fillId="2" borderId="6" numFmtId="2" xfId="0" applyNumberFormat="1" applyFont="1" applyFill="1" applyBorder="1" applyAlignment="1">
      <alignment horizontal="center" vertical="center"/>
    </xf>
    <xf fontId="4" fillId="3" borderId="6" numFmtId="2" xfId="0" applyNumberFormat="1" applyFont="1" applyFill="1" applyBorder="1" applyAlignment="1">
      <alignment horizontal="center" vertical="center"/>
    </xf>
    <xf fontId="1" fillId="0" borderId="3" numFmtId="1" xfId="0" applyNumberFormat="1" applyFont="1" applyBorder="1" applyAlignment="1">
      <alignment horizontal="center" vertical="center"/>
    </xf>
    <xf fontId="1" fillId="4" borderId="1" numFmtId="3" xfId="0" applyNumberFormat="1" applyFont="1" applyFill="1" applyBorder="1" applyAlignment="1">
      <alignment horizontal="center" vertical="top"/>
    </xf>
    <xf fontId="1" fillId="0" borderId="3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1" numFmtId="4" xfId="0" applyNumberFormat="1" applyFont="1" applyBorder="1" applyAlignment="1">
      <alignment horizontal="center" vertical="top"/>
    </xf>
    <xf fontId="0" fillId="5" borderId="0" numFmtId="0" xfId="0" applyFill="1"/>
    <xf fontId="5" fillId="0" borderId="0" numFmtId="0" xfId="0" applyFont="1"/>
    <xf fontId="6" fillId="0" borderId="0" numFmtId="0" xfId="0" applyFont="1"/>
    <xf fontId="7" fillId="0" borderId="0" numFmtId="0" xfId="0" applyFont="1" applyAlignment="1">
      <alignment horizontal="center"/>
    </xf>
    <xf fontId="8" fillId="0" borderId="0" numFmtId="0" xfId="0" applyFont="1"/>
    <xf fontId="9" fillId="0" borderId="8" numFmtId="0" xfId="0" applyFont="1" applyBorder="1" applyAlignment="1">
      <alignment horizontal="left"/>
    </xf>
    <xf fontId="9" fillId="0" borderId="9" numFmtId="0" xfId="0" applyFont="1" applyBorder="1" applyAlignment="1">
      <alignment horizontal="left"/>
    </xf>
    <xf fontId="9" fillId="0" borderId="10" numFmtId="0" xfId="0" applyFont="1" applyBorder="1" applyAlignment="1">
      <alignment horizontal="left"/>
    </xf>
    <xf fontId="9" fillId="0" borderId="0" numFmtId="0" xfId="0" applyFont="1"/>
    <xf fontId="9" fillId="5" borderId="0" numFmtId="0" xfId="0" applyFont="1" applyFill="1"/>
    <xf fontId="10" fillId="0" borderId="11" numFmtId="0" xfId="0" applyFont="1" applyBorder="1" applyAlignment="1">
      <alignment horizontal="left"/>
    </xf>
    <xf fontId="10" fillId="0" borderId="12" numFmtId="0" xfId="0" applyFont="1" applyBorder="1" applyAlignment="1">
      <alignment horizontal="left"/>
    </xf>
    <xf fontId="10" fillId="0" borderId="13" numFmtId="0" xfId="0" applyFont="1" applyBorder="1" applyAlignment="1">
      <alignment horizontal="left"/>
    </xf>
    <xf fontId="10" fillId="0" borderId="0" numFmtId="0" xfId="0" applyFont="1"/>
    <xf fontId="11" fillId="0" borderId="14" numFmtId="0" xfId="0" applyFont="1" applyBorder="1" applyAlignment="1">
      <alignment horizontal="center" vertical="top" wrapText="1"/>
    </xf>
    <xf fontId="11" fillId="0" borderId="15" numFmtId="0" xfId="0" applyFont="1" applyBorder="1" applyAlignment="1">
      <alignment horizontal="center" vertical="top" wrapText="1"/>
    </xf>
    <xf fontId="11" fillId="0" borderId="16" numFmtId="0" xfId="0" applyFont="1" applyBorder="1" applyAlignment="1">
      <alignment horizontal="center" vertical="top" wrapText="1"/>
    </xf>
    <xf fontId="11" fillId="0" borderId="17" numFmtId="0" xfId="0" applyFont="1" applyBorder="1" applyAlignment="1">
      <alignment horizontal="center" vertical="top" wrapText="1"/>
    </xf>
    <xf fontId="11" fillId="0" borderId="18" numFmtId="0" xfId="0" applyFont="1" applyBorder="1" applyAlignment="1">
      <alignment horizontal="center" vertical="top" wrapText="1"/>
    </xf>
    <xf fontId="11" fillId="0" borderId="19" numFmtId="0" xfId="0" applyFont="1" applyBorder="1" applyAlignment="1">
      <alignment horizontal="center" vertical="top" wrapText="1"/>
    </xf>
    <xf fontId="11" fillId="0" borderId="20" numFmtId="0" xfId="0" applyFont="1" applyBorder="1" applyAlignment="1">
      <alignment horizontal="center" vertical="top" wrapText="1"/>
    </xf>
    <xf fontId="11" fillId="0" borderId="21" numFmtId="0" xfId="0" applyFont="1" applyBorder="1" applyAlignment="1">
      <alignment horizontal="center" vertical="top" wrapText="1"/>
    </xf>
    <xf fontId="11" fillId="0" borderId="14" numFmtId="9" xfId="0" applyNumberFormat="1" applyFont="1" applyBorder="1" applyAlignment="1">
      <alignment horizontal="center" vertical="top" wrapText="1"/>
    </xf>
    <xf fontId="11" fillId="0" borderId="11" numFmtId="0" xfId="0" applyFont="1" applyBorder="1" applyAlignment="1">
      <alignment horizontal="center" vertical="top" wrapText="1"/>
    </xf>
    <xf fontId="11" fillId="0" borderId="12" numFmtId="0" xfId="0" applyFont="1" applyBorder="1" applyAlignment="1">
      <alignment horizontal="center" vertical="top" wrapText="1"/>
    </xf>
    <xf fontId="11" fillId="0" borderId="13" numFmtId="0" xfId="0" applyFont="1" applyBorder="1" applyAlignment="1">
      <alignment horizontal="center" vertical="top" wrapText="1"/>
    </xf>
    <xf fontId="11" fillId="0" borderId="22" numFmtId="0" xfId="0" applyFont="1" applyBorder="1" applyAlignment="1">
      <alignment horizontal="center" vertical="top" wrapText="1"/>
    </xf>
    <xf fontId="11" fillId="0" borderId="22" numFmtId="9" xfId="0" applyNumberFormat="1" applyFont="1" applyBorder="1" applyAlignment="1">
      <alignment horizontal="center" vertical="top" wrapText="1"/>
    </xf>
    <xf fontId="11" fillId="0" borderId="14" numFmtId="10" xfId="0" applyNumberFormat="1" applyFont="1" applyBorder="1" applyAlignment="1">
      <alignment horizontal="center" vertical="top" wrapText="1"/>
    </xf>
    <xf fontId="11" fillId="0" borderId="15" numFmtId="164" xfId="0" applyNumberFormat="1" applyFont="1" applyBorder="1" applyAlignment="1">
      <alignment horizontal="center" vertical="top" wrapText="1"/>
    </xf>
    <xf fontId="11" fillId="0" borderId="17" numFmtId="164" xfId="0" applyNumberFormat="1" applyFont="1" applyBorder="1" applyAlignment="1">
      <alignment horizontal="center" vertical="top" wrapText="1"/>
    </xf>
    <xf fontId="11" fillId="0" borderId="22" numFmtId="10" xfId="0" applyNumberFormat="1" applyFont="1" applyBorder="1" applyAlignment="1">
      <alignment horizontal="center" vertical="top" wrapText="1"/>
    </xf>
    <xf fontId="11" fillId="0" borderId="14" numFmtId="0" xfId="0" applyFont="1" applyBorder="1" applyAlignment="1">
      <alignment horizontal="center" vertical="center" wrapText="1"/>
    </xf>
    <xf fontId="11" fillId="0" borderId="15" numFmtId="0" xfId="0" applyFont="1" applyBorder="1" applyAlignment="1">
      <alignment horizontal="center" vertical="center" wrapText="1"/>
    </xf>
    <xf fontId="11" fillId="0" borderId="17" numFmtId="0" xfId="0" applyFont="1" applyBorder="1" applyAlignment="1">
      <alignment horizontal="center" vertical="center" wrapText="1"/>
    </xf>
    <xf fontId="11" fillId="0" borderId="23" numFmtId="164" xfId="0" applyNumberFormat="1" applyFont="1" applyBorder="1" applyAlignment="1">
      <alignment horizontal="center" vertical="top" wrapText="1"/>
    </xf>
    <xf fontId="11" fillId="0" borderId="24" numFmtId="164" xfId="0" applyNumberFormat="1" applyFont="1" applyBorder="1" applyAlignment="1">
      <alignment horizontal="center" vertical="top" wrapText="1"/>
    </xf>
    <xf fontId="11" fillId="0" borderId="18" numFmtId="9" xfId="0" applyNumberFormat="1" applyFont="1" applyBorder="1" applyAlignment="1">
      <alignment horizontal="center" vertical="top" wrapText="1"/>
    </xf>
    <xf fontId="11" fillId="0" borderId="18" numFmtId="10" xfId="0" applyNumberFormat="1" applyFont="1" applyBorder="1" applyAlignment="1">
      <alignment horizontal="center" vertical="top" wrapText="1"/>
    </xf>
    <xf fontId="11" fillId="0" borderId="18" numFmtId="0" xfId="0" applyFont="1" applyBorder="1" applyAlignment="1">
      <alignment horizontal="center" vertical="center" wrapText="1"/>
    </xf>
    <xf fontId="11" fillId="0" borderId="19" numFmtId="0" xfId="0" applyFont="1" applyBorder="1" applyAlignment="1">
      <alignment horizontal="center" vertical="center" wrapText="1"/>
    </xf>
    <xf fontId="11" fillId="0" borderId="21" numFmtId="0" xfId="0" applyFont="1" applyBorder="1" applyAlignment="1">
      <alignment horizontal="center" vertical="center" wrapText="1"/>
    </xf>
    <xf fontId="11" fillId="0" borderId="19" numFmtId="164" xfId="0" applyNumberFormat="1" applyFont="1" applyBorder="1" applyAlignment="1">
      <alignment horizontal="center" vertical="top" wrapText="1"/>
    </xf>
    <xf fontId="11" fillId="0" borderId="21" numFmtId="164" xfId="0" applyNumberFormat="1" applyFont="1" applyBorder="1" applyAlignment="1">
      <alignment horizontal="center" vertical="top" wrapText="1"/>
    </xf>
    <xf fontId="9" fillId="0" borderId="25" numFmtId="0" xfId="0" applyFont="1" applyBorder="1"/>
    <xf fontId="9" fillId="0" borderId="26" numFmtId="0" xfId="0" applyFont="1" applyBorder="1"/>
    <xf fontId="9" fillId="0" borderId="27" numFmtId="0" xfId="0" applyFont="1" applyBorder="1"/>
    <xf fontId="9" fillId="0" borderId="28" numFmtId="0" xfId="0" applyFont="1" applyBorder="1" applyAlignment="1">
      <alignment vertical="center"/>
    </xf>
    <xf fontId="10" fillId="0" borderId="1" numFmtId="0" xfId="0" applyFont="1" applyBorder="1" applyAlignment="1">
      <alignment vertical="center"/>
    </xf>
    <xf fontId="9" fillId="0" borderId="1" numFmtId="0" xfId="0" applyFont="1" applyBorder="1" applyAlignment="1">
      <alignment horizontal="center" vertical="center"/>
    </xf>
    <xf fontId="9" fillId="0" borderId="29" numFmtId="0" xfId="0" applyFont="1" applyBorder="1" applyAlignment="1">
      <alignment horizontal="center" vertical="center"/>
    </xf>
    <xf fontId="12" fillId="0" borderId="29" numFmtId="0" xfId="0" applyFont="1" applyBorder="1" applyAlignment="1">
      <alignment horizontal="center" vertical="center" wrapText="1"/>
    </xf>
    <xf fontId="9" fillId="0" borderId="30" numFmtId="0" xfId="0" applyFont="1" applyBorder="1" applyAlignment="1">
      <alignment vertical="center"/>
    </xf>
    <xf fontId="10" fillId="0" borderId="31" numFmtId="0" xfId="0" applyFont="1" applyBorder="1" applyAlignment="1">
      <alignment vertical="center"/>
    </xf>
    <xf fontId="9" fillId="0" borderId="31" numFmtId="0" xfId="0" applyFont="1" applyBorder="1" applyAlignment="1">
      <alignment vertical="center"/>
    </xf>
    <xf fontId="9" fillId="0" borderId="32" numFmtId="0" xfId="0" applyFont="1" applyBorder="1" applyAlignment="1">
      <alignment vertical="center"/>
    </xf>
    <xf fontId="9" fillId="0" borderId="33" numFmtId="0" xfId="0" applyFont="1" applyBorder="1"/>
    <xf fontId="10" fillId="0" borderId="34" numFmtId="0" xfId="0" applyFont="1" applyBorder="1"/>
    <xf fontId="9" fillId="0" borderId="34" numFmtId="0" xfId="0" applyFont="1" applyBorder="1"/>
    <xf fontId="9" fillId="0" borderId="35" numFmtId="0" xfId="0" applyFont="1" applyBorder="1"/>
    <xf fontId="13" fillId="6" borderId="25" numFmtId="0" xfId="0" applyFont="1" applyFill="1" applyBorder="1"/>
    <xf fontId="9" fillId="6" borderId="28" numFmtId="0" xfId="0" applyFont="1" applyFill="1" applyBorder="1"/>
    <xf fontId="9" fillId="0" borderId="1" numFmtId="0" xfId="0" applyFont="1" applyBorder="1"/>
    <xf fontId="9" fillId="0" borderId="29" numFmtId="0" xfId="0" applyFont="1" applyBorder="1"/>
    <xf fontId="9" fillId="6" borderId="30" numFmtId="0" xfId="0" applyFont="1" applyFill="1" applyBorder="1"/>
    <xf fontId="9" fillId="0" borderId="31" numFmtId="0" xfId="0" applyFont="1" applyBorder="1"/>
    <xf fontId="9" fillId="0" borderId="32" numFmtId="0" xfId="0" applyFont="1" applyBorder="1"/>
    <xf fontId="14" fillId="0" borderId="0" numFmtId="0" xfId="0" applyFont="1" applyAlignment="1">
      <alignment wrapText="1"/>
    </xf>
    <xf fontId="15" fillId="0" borderId="0" numFmtId="0" xfId="0" applyFont="1"/>
    <xf fontId="9" fillId="7" borderId="25" numFmtId="0" xfId="0" applyFont="1" applyFill="1" applyBorder="1" applyAlignment="1">
      <alignment vertical="center" wrapText="1"/>
    </xf>
    <xf fontId="16" fillId="0" borderId="26" numFmtId="2" xfId="0" applyNumberFormat="1" applyFont="1" applyBorder="1" applyAlignment="1">
      <alignment vertical="center" wrapText="1"/>
    </xf>
    <xf fontId="12" fillId="0" borderId="36" numFmtId="0" xfId="0" applyFont="1" applyBorder="1" applyAlignment="1">
      <alignment horizontal="center" vertical="center" wrapText="1"/>
    </xf>
    <xf fontId="9" fillId="0" borderId="0" numFmtId="0" xfId="0" applyFont="1" applyAlignment="1">
      <alignment vertical="center" wrapText="1"/>
    </xf>
    <xf fontId="9" fillId="8" borderId="25" numFmtId="0" xfId="0" applyFont="1" applyFill="1" applyBorder="1"/>
    <xf fontId="16" fillId="0" borderId="27" numFmtId="2" xfId="0" applyNumberFormat="1" applyFont="1" applyBorder="1"/>
    <xf fontId="9" fillId="7" borderId="28" numFmtId="0" xfId="0" applyFont="1" applyFill="1" applyBorder="1" applyAlignment="1">
      <alignment vertical="center" wrapText="1"/>
    </xf>
    <xf fontId="9" fillId="0" borderId="1" numFmtId="2" xfId="0" applyNumberFormat="1" applyFont="1" applyBorder="1" applyAlignment="1">
      <alignment vertical="center" wrapText="1"/>
    </xf>
    <xf fontId="12" fillId="0" borderId="37" numFmtId="0" xfId="0" applyFont="1" applyBorder="1" applyAlignment="1">
      <alignment horizontal="center" vertical="center" wrapText="1"/>
    </xf>
    <xf fontId="9" fillId="8" borderId="28" numFmtId="0" xfId="0" applyFont="1" applyFill="1" applyBorder="1"/>
    <xf fontId="9" fillId="0" borderId="29" numFmtId="2" xfId="0" applyNumberFormat="1" applyFont="1" applyBorder="1"/>
    <xf fontId="9" fillId="7" borderId="30" numFmtId="0" xfId="0" applyFont="1" applyFill="1" applyBorder="1" applyAlignment="1">
      <alignment vertical="center" wrapText="1"/>
    </xf>
    <xf fontId="9" fillId="0" borderId="31" numFmtId="2" xfId="0" applyNumberFormat="1" applyFont="1" applyBorder="1" applyAlignment="1">
      <alignment vertical="center" wrapText="1"/>
    </xf>
    <xf fontId="12" fillId="0" borderId="38" numFmtId="0" xfId="0" applyFont="1" applyBorder="1" applyAlignment="1">
      <alignment horizontal="center" vertical="center" wrapText="1"/>
    </xf>
    <xf fontId="9" fillId="8" borderId="30" numFmtId="0" xfId="0" applyFont="1" applyFill="1" applyBorder="1" applyAlignment="1">
      <alignment wrapText="1"/>
    </xf>
    <xf fontId="9" fillId="0" borderId="32" numFmtId="2" xfId="0" applyNumberFormat="1" applyFont="1" applyBorder="1"/>
    <xf fontId="17" fillId="0" borderId="0" numFmtId="0" xfId="0" applyFont="1" applyAlignment="1">
      <alignment wrapText="1"/>
    </xf>
    <xf fontId="17" fillId="0" borderId="0" numFmtId="1" xfId="0" applyNumberFormat="1" applyFont="1"/>
    <xf fontId="9" fillId="0" borderId="0" numFmtId="2" xfId="0" applyNumberFormat="1" applyFont="1"/>
    <xf fontId="9" fillId="0" borderId="1" numFmtId="0" xfId="0" applyFont="1" applyBorder="1" applyAlignment="1">
      <alignment horizontal="center" vertical="center" wrapText="1"/>
    </xf>
    <xf fontId="10" fillId="9" borderId="1" numFmtId="4" xfId="0" applyNumberFormat="1" applyFont="1" applyFill="1" applyBorder="1" applyAlignment="1">
      <alignment horizontal="center" vertical="center"/>
    </xf>
    <xf fontId="0" fillId="0" borderId="0" numFmtId="0" xfId="0" applyAlignment="1">
      <alignment horizontal="center" vertical="center"/>
    </xf>
    <xf fontId="9" fillId="0" borderId="0" numFmtId="0" xfId="0" applyFont="1" applyAlignment="1">
      <alignment wrapText="1"/>
    </xf>
    <xf fontId="10" fillId="0" borderId="0" numFmtId="3" xfId="0" applyNumberFormat="1" applyFont="1"/>
    <xf fontId="9" fillId="0" borderId="1" numFmtId="0" xfId="0" applyFont="1" applyBorder="1" applyAlignment="1">
      <alignment vertical="center"/>
    </xf>
    <xf fontId="9" fillId="0" borderId="1" numFmtId="4" xfId="0" applyNumberFormat="1" applyFont="1" applyBorder="1" applyAlignment="1">
      <alignment vertical="center"/>
    </xf>
    <xf fontId="9" fillId="0" borderId="1" numFmtId="0" xfId="0" applyFont="1" applyBorder="1" applyAlignment="1">
      <alignment horizontal="left" vertical="center" wrapText="1"/>
    </xf>
    <xf fontId="0" fillId="0" borderId="0" numFmtId="4" xfId="0" applyNumberFormat="1"/>
    <xf fontId="16" fillId="0" borderId="1" numFmtId="0" xfId="0" applyFont="1" applyBorder="1"/>
    <xf fontId="16" fillId="0" borderId="0" numFmtId="0" xfId="0" applyFont="1"/>
    <xf fontId="13" fillId="0" borderId="1" numFmtId="0" xfId="0" applyFont="1" applyBorder="1" applyAlignment="1">
      <alignment vertical="center" wrapText="1"/>
    </xf>
    <xf fontId="16" fillId="0" borderId="1" numFmtId="4" xfId="0" applyNumberFormat="1" applyFont="1" applyBorder="1" applyAlignment="1">
      <alignment vertical="center"/>
    </xf>
    <xf fontId="9" fillId="0" borderId="0" numFmtId="4" xfId="0" applyNumberFormat="1" applyFont="1"/>
    <xf fontId="9" fillId="0" borderId="1" numFmtId="2" xfId="0" applyNumberFormat="1" applyFont="1" applyBorder="1"/>
    <xf fontId="10" fillId="0" borderId="0" numFmtId="4" xfId="0" applyNumberFormat="1" applyFont="1"/>
    <xf fontId="18" fillId="0" borderId="0" numFmtId="0" xfId="0" applyFont="1"/>
    <xf fontId="19" fillId="0" borderId="0" numFmtId="0" xfId="0" applyFont="1"/>
    <xf fontId="19" fillId="0" borderId="11" numFmtId="0" xfId="0" applyFont="1" applyBorder="1" applyAlignment="1">
      <alignment horizontal="center" vertical="center" wrapText="1"/>
    </xf>
    <xf fontId="0" fillId="0" borderId="16" numFmtId="0" xfId="0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7" numFmtId="0" xfId="0" applyFont="1" applyBorder="1" applyAlignment="1">
      <alignment horizontal="center" vertical="center" wrapText="1"/>
    </xf>
    <xf fontId="19" fillId="0" borderId="15" numFmtId="0" xfId="0" applyFont="1" applyBorder="1"/>
    <xf fontId="19" fillId="0" borderId="12" numFmtId="0" xfId="0" applyFont="1" applyBorder="1" applyAlignment="1">
      <alignment horizontal="center"/>
    </xf>
    <xf fontId="19" fillId="0" borderId="11" numFmtId="0" xfId="0" applyFont="1" applyBorder="1" applyAlignment="1">
      <alignment horizontal="center"/>
    </xf>
    <xf fontId="19" fillId="0" borderId="13" numFmtId="0" xfId="0" applyFont="1" applyBorder="1" applyAlignment="1">
      <alignment horizontal="center"/>
    </xf>
    <xf fontId="19" fillId="0" borderId="0" numFmtId="0" xfId="0" applyFont="1" applyAlignment="1">
      <alignment horizontal="center"/>
    </xf>
    <xf fontId="19" fillId="0" borderId="14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0" fillId="5" borderId="15" numFmtId="0" xfId="0" applyFont="1" applyFill="1" applyBorder="1" applyAlignment="1">
      <alignment horizontal="center" vertical="center" wrapText="1"/>
    </xf>
    <xf fontId="20" fillId="5" borderId="16" numFmtId="0" xfId="0" applyFont="1" applyFill="1" applyBorder="1" applyAlignment="1">
      <alignment horizontal="center" vertical="center" wrapText="1"/>
    </xf>
    <xf fontId="5" fillId="0" borderId="39" numFmtId="4" xfId="0" applyNumberFormat="1" applyFont="1" applyBorder="1"/>
    <xf fontId="19" fillId="0" borderId="24" numFmtId="0" xfId="0" applyFont="1" applyBorder="1"/>
    <xf fontId="19" fillId="0" borderId="22" numFmtId="0" xfId="0" applyFont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 wrapText="1"/>
    </xf>
    <xf fontId="19" fillId="0" borderId="24" numFmtId="0" xfId="0" applyFont="1" applyBorder="1" applyAlignment="1">
      <alignment horizontal="center" vertical="center" wrapText="1"/>
    </xf>
    <xf fontId="19" fillId="5" borderId="19" numFmtId="0" xfId="0" applyFont="1" applyFill="1" applyBorder="1" applyAlignment="1">
      <alignment horizontal="center" vertical="center" wrapText="1"/>
    </xf>
    <xf fontId="19" fillId="5" borderId="20" numFmtId="0" xfId="0" applyFont="1" applyFill="1" applyBorder="1" applyAlignment="1">
      <alignment horizontal="center" vertical="center" wrapText="1"/>
    </xf>
    <xf fontId="5" fillId="6" borderId="15" numFmtId="2" xfId="0" applyNumberFormat="1" applyFont="1" applyFill="1" applyBorder="1"/>
    <xf fontId="19" fillId="5" borderId="23" numFmtId="0" xfId="0" applyFont="1" applyFill="1" applyBorder="1" applyAlignment="1">
      <alignment horizontal="left" wrapText="1"/>
    </xf>
    <xf fontId="19" fillId="5" borderId="0" numFmtId="0" xfId="0" applyFont="1" applyFill="1" applyAlignment="1">
      <alignment horizontal="left" wrapText="1"/>
    </xf>
    <xf fontId="19" fillId="5" borderId="24" numFmtId="0" xfId="0" applyFont="1" applyFill="1" applyBorder="1" applyAlignment="1">
      <alignment horizontal="left" wrapText="1"/>
    </xf>
    <xf fontId="19" fillId="5" borderId="0" numFmtId="0" xfId="0" applyFont="1" applyFill="1"/>
    <xf fontId="5" fillId="6" borderId="40" numFmtId="4" xfId="0" applyNumberFormat="1" applyFont="1" applyFill="1" applyBorder="1"/>
    <xf fontId="19" fillId="5" borderId="19" numFmtId="0" xfId="0" applyFont="1" applyFill="1" applyBorder="1" applyAlignment="1">
      <alignment horizontal="left" wrapText="1"/>
    </xf>
    <xf fontId="19" fillId="5" borderId="20" numFmtId="0" xfId="0" applyFont="1" applyFill="1" applyBorder="1" applyAlignment="1">
      <alignment horizontal="left" wrapText="1"/>
    </xf>
    <xf fontId="19" fillId="5" borderId="21" numFmtId="0" xfId="0" applyFont="1" applyFill="1" applyBorder="1" applyAlignment="1">
      <alignment horizontal="left" wrapText="1"/>
    </xf>
    <xf fontId="19" fillId="6" borderId="18" numFmtId="2" xfId="0" applyNumberFormat="1" applyFont="1" applyFill="1" applyBorder="1"/>
    <xf fontId="19" fillId="5" borderId="19" numFmtId="0" xfId="0" applyFont="1" applyFill="1" applyBorder="1" applyAlignment="1">
      <alignment wrapText="1"/>
    </xf>
    <xf fontId="19" fillId="5" borderId="20" numFmtId="0" xfId="0" applyFont="1" applyFill="1" applyBorder="1" applyAlignment="1">
      <alignment wrapText="1"/>
    </xf>
    <xf fontId="19" fillId="0" borderId="0" numFmtId="4" xfId="0" applyNumberFormat="1" applyFont="1"/>
    <xf fontId="19" fillId="0" borderId="0" numFmtId="0" xfId="0" applyFont="1" applyAlignment="1">
      <alignment horizontal="left" wrapText="1"/>
    </xf>
    <xf fontId="19" fillId="0" borderId="33" numFmtId="0" xfId="0" applyFont="1" applyBorder="1"/>
    <xf fontId="19" fillId="0" borderId="35" numFmtId="0" xfId="0" applyFont="1" applyBorder="1"/>
    <xf fontId="19" fillId="0" borderId="18" numFmtId="0" xfId="0" applyFont="1" applyBorder="1" applyAlignment="1">
      <alignment horizontal="center" vertical="center" wrapText="1"/>
    </xf>
    <xf fontId="20" fillId="0" borderId="41" numFmtId="0" xfId="0" applyFont="1" applyBorder="1" applyAlignment="1">
      <alignment horizontal="center" vertical="center" wrapText="1"/>
    </xf>
    <xf fontId="19" fillId="5" borderId="38" numFmtId="0" xfId="0" applyFont="1" applyFill="1" applyBorder="1" applyAlignment="1">
      <alignment horizontal="center" vertical="center" wrapText="1"/>
    </xf>
    <xf fontId="5" fillId="0" borderId="28" numFmtId="0" xfId="0" applyFont="1" applyBorder="1" applyAlignment="1">
      <alignment horizontal="center"/>
    </xf>
    <xf fontId="19" fillId="0" borderId="1" numFmtId="0" xfId="0" applyFont="1" applyBorder="1" applyAlignment="1">
      <alignment horizontal="center" wrapText="1"/>
    </xf>
    <xf fontId="19" fillId="0" borderId="3" numFmtId="0" xfId="0" applyFont="1" applyBorder="1" applyAlignment="1">
      <alignment horizontal="center" wrapText="1"/>
    </xf>
    <xf fontId="19" fillId="0" borderId="4" numFmtId="0" xfId="0" applyFont="1" applyBorder="1" applyAlignment="1">
      <alignment horizontal="center" wrapText="1"/>
    </xf>
    <xf fontId="19" fillId="0" borderId="1" numFmtId="0" xfId="0" applyFont="1" applyBorder="1" applyAlignment="1">
      <alignment horizontal="center"/>
    </xf>
    <xf fontId="19" fillId="5" borderId="29" numFmtId="0" xfId="0" applyFont="1" applyFill="1" applyBorder="1" applyAlignment="1">
      <alignment horizontal="center" wrapText="1"/>
    </xf>
    <xf fontId="19" fillId="0" borderId="6" numFmtId="0" xfId="0" applyFont="1" applyBorder="1" applyAlignment="1">
      <alignment horizontal="center" wrapText="1"/>
    </xf>
    <xf fontId="19" fillId="0" borderId="42" numFmtId="0" xfId="0" applyFont="1" applyBorder="1" applyAlignment="1">
      <alignment horizontal="center" wrapText="1"/>
    </xf>
    <xf fontId="19" fillId="0" borderId="43" numFmtId="0" xfId="0" applyFont="1" applyBorder="1" applyAlignment="1">
      <alignment horizontal="center" wrapText="1"/>
    </xf>
    <xf fontId="19" fillId="0" borderId="6" numFmtId="0" xfId="0" applyFont="1" applyBorder="1" applyAlignment="1">
      <alignment horizontal="center"/>
    </xf>
    <xf fontId="19" fillId="5" borderId="44" numFmtId="0" xfId="0" applyFont="1" applyFill="1" applyBorder="1" applyAlignment="1">
      <alignment horizontal="center" wrapText="1"/>
    </xf>
    <xf fontId="15" fillId="0" borderId="0" numFmtId="0" xfId="0" applyFont="1" applyAlignment="1">
      <alignment wrapText="1"/>
    </xf>
    <xf fontId="5" fillId="0" borderId="25" numFmtId="0" xfId="0" applyFont="1" applyBorder="1" applyAlignment="1">
      <alignment horizontal="center"/>
    </xf>
    <xf fontId="19" fillId="0" borderId="26" numFmtId="0" xfId="0" applyFont="1" applyBorder="1" applyAlignment="1">
      <alignment horizontal="center" wrapText="1"/>
    </xf>
    <xf fontId="19" fillId="0" borderId="26" numFmtId="0" xfId="0" applyFont="1" applyBorder="1" applyAlignment="1">
      <alignment horizontal="center"/>
    </xf>
    <xf fontId="19" fillId="5" borderId="27" numFmtId="0" xfId="0" applyFont="1" applyFill="1" applyBorder="1" applyAlignment="1">
      <alignment horizontal="center" wrapText="1"/>
    </xf>
    <xf fontId="19" fillId="5" borderId="0" numFmtId="0" xfId="0" applyFont="1" applyFill="1" applyAlignment="1">
      <alignment horizontal="center" wrapText="1"/>
    </xf>
    <xf fontId="5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45" numFmtId="0" xfId="0" applyFont="1" applyBorder="1" applyAlignment="1">
      <alignment horizontal="center" vertical="center" wrapText="1"/>
    </xf>
    <xf fontId="19" fillId="0" borderId="6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15" fillId="0" borderId="1" numFmtId="4" xfId="0" applyNumberFormat="1" applyFont="1" applyBorder="1" applyAlignment="1">
      <alignment horizontal="center" vertical="center" wrapText="1"/>
    </xf>
    <xf fontId="19" fillId="0" borderId="26" numFmtId="0" xfId="0" applyFont="1" applyBorder="1" applyAlignment="1">
      <alignment horizontal="center" vertical="center" wrapText="1"/>
    </xf>
    <xf fontId="19" fillId="0" borderId="27" numFmtId="0" xfId="0" applyFont="1" applyBorder="1" applyAlignment="1">
      <alignment horizontal="center" vertical="center" wrapText="1"/>
    </xf>
    <xf fontId="0" fillId="0" borderId="24" numFmtId="0" xfId="0" applyBorder="1" applyAlignment="1">
      <alignment horizontal="center" vertical="center" wrapText="1"/>
    </xf>
    <xf fontId="19" fillId="0" borderId="40" numFmtId="0" xfId="0" applyFont="1" applyBorder="1" applyAlignment="1">
      <alignment wrapText="1"/>
    </xf>
    <xf fontId="19" fillId="0" borderId="46" numFmtId="0" xfId="0" applyFont="1" applyBorder="1" applyAlignment="1">
      <alignment wrapText="1"/>
    </xf>
    <xf fontId="19" fillId="0" borderId="6" numFmtId="0" xfId="0" applyFont="1" applyBorder="1" applyAlignment="1">
      <alignment wrapText="1"/>
    </xf>
    <xf fontId="19" fillId="0" borderId="6" numFmtId="0" xfId="0" applyFont="1" applyBorder="1"/>
    <xf fontId="19" fillId="0" borderId="36" numFmtId="0" xfId="0" applyFont="1" applyBorder="1" applyAlignment="1">
      <alignment horizontal="center"/>
    </xf>
    <xf fontId="19" fillId="0" borderId="47" numFmtId="0" xfId="0" applyFont="1" applyBorder="1" applyAlignment="1">
      <alignment horizontal="center"/>
    </xf>
    <xf fontId="0" fillId="0" borderId="28" numFmtId="0" xfId="0" applyBorder="1"/>
    <xf fontId="19" fillId="0" borderId="1" numFmtId="0" xfId="0" applyFont="1" applyBorder="1" applyAlignment="1">
      <alignment wrapText="1"/>
    </xf>
    <xf fontId="19" fillId="0" borderId="3" numFmtId="4" xfId="0" applyNumberFormat="1" applyFont="1" applyBorder="1" applyAlignment="1">
      <alignment horizontal="center"/>
    </xf>
    <xf fontId="19" fillId="0" borderId="48" numFmtId="4" xfId="0" applyNumberFormat="1" applyFont="1" applyBorder="1" applyAlignment="1">
      <alignment horizontal="center"/>
    </xf>
    <xf fontId="19" fillId="0" borderId="28" numFmtId="0" xfId="0" applyFont="1" applyBorder="1" applyAlignment="1">
      <alignment wrapText="1"/>
    </xf>
    <xf fontId="19" fillId="0" borderId="1" numFmtId="0" xfId="0" applyFont="1" applyBorder="1"/>
    <xf fontId="19" fillId="0" borderId="0" numFmtId="0" xfId="0" applyFont="1" applyAlignment="1">
      <alignment wrapText="1"/>
    </xf>
    <xf fontId="15" fillId="0" borderId="28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5" fillId="10" borderId="0" numFmtId="4" xfId="0" applyNumberFormat="1" applyFont="1" applyFill="1" applyAlignment="1">
      <alignment horizontal="center" vertical="center" wrapText="1"/>
    </xf>
    <xf fontId="15" fillId="0" borderId="49" numFmtId="0" xfId="0" applyFont="1" applyBorder="1" applyAlignment="1">
      <alignment wrapText="1"/>
    </xf>
    <xf fontId="15" fillId="0" borderId="7" numFmtId="0" xfId="0" applyFont="1" applyBorder="1" applyAlignment="1">
      <alignment wrapText="1"/>
    </xf>
    <xf fontId="15" fillId="0" borderId="1" numFmtId="0" xfId="0" applyFont="1" applyBorder="1" applyAlignment="1">
      <alignment wrapText="1"/>
    </xf>
    <xf fontId="19" fillId="10" borderId="0" numFmtId="0" xfId="0" applyFont="1" applyFill="1"/>
    <xf fontId="19" fillId="10" borderId="24" numFmtId="2" xfId="0" applyNumberFormat="1" applyFont="1" applyFill="1" applyBorder="1" applyAlignment="1">
      <alignment wrapText="1"/>
    </xf>
    <xf fontId="15" fillId="10" borderId="1" numFmtId="4" xfId="0" applyNumberFormat="1" applyFont="1" applyFill="1" applyBorder="1"/>
    <xf fontId="19" fillId="10" borderId="29" numFmtId="2" xfId="0" applyNumberFormat="1" applyFont="1" applyFill="1" applyBorder="1"/>
    <xf fontId="15" fillId="0" borderId="28" numFmtId="0" xfId="0" applyFont="1" applyBorder="1" applyAlignment="1">
      <alignment wrapText="1"/>
    </xf>
    <xf fontId="15" fillId="0" borderId="1" numFmtId="0" xfId="0" applyFont="1" applyBorder="1"/>
    <xf fontId="19" fillId="10" borderId="24" numFmtId="2" xfId="0" applyNumberFormat="1" applyFont="1" applyFill="1" applyBorder="1"/>
    <xf fontId="19" fillId="0" borderId="0" numFmtId="2" xfId="0" applyNumberFormat="1" applyFont="1"/>
    <xf fontId="15" fillId="0" borderId="33" numFmtId="0" xfId="0" applyFont="1" applyBorder="1"/>
    <xf fontId="19" fillId="10" borderId="35" numFmtId="4" xfId="0" applyNumberFormat="1" applyFont="1" applyFill="1" applyBorder="1"/>
    <xf fontId="15" fillId="0" borderId="0" numFmtId="4" xfId="0" applyNumberFormat="1" applyFont="1"/>
    <xf fontId="15" fillId="0" borderId="30" numFmtId="4" xfId="0" applyNumberFormat="1" applyFont="1" applyBorder="1" applyAlignment="1">
      <alignment horizontal="center" vertical="center" wrapText="1"/>
    </xf>
    <xf fontId="15" fillId="0" borderId="31" numFmtId="4" xfId="0" applyNumberFormat="1" applyFont="1" applyBorder="1" applyAlignment="1">
      <alignment horizontal="center" vertical="center" wrapText="1"/>
    </xf>
    <xf fontId="15" fillId="5" borderId="50" numFmtId="4" xfId="0" applyNumberFormat="1" applyFont="1" applyFill="1" applyBorder="1" applyAlignment="1">
      <alignment horizontal="center" vertical="center" wrapText="1"/>
    </xf>
    <xf fontId="16" fillId="0" borderId="39" numFmtId="4" xfId="0" applyNumberFormat="1" applyFont="1" applyBorder="1" applyAlignment="1">
      <alignment horizontal="center" vertical="center" wrapText="1"/>
    </xf>
    <xf fontId="21" fillId="0" borderId="0" numFmtId="0" xfId="0" applyFont="1"/>
    <xf fontId="22" fillId="0" borderId="51" numFmtId="4" xfId="0" applyNumberFormat="1" applyFont="1" applyBorder="1"/>
    <xf fontId="22" fillId="0" borderId="52" numFmtId="4" xfId="0" applyNumberFormat="1" applyFont="1" applyBorder="1"/>
    <xf fontId="15" fillId="0" borderId="50" numFmtId="2" xfId="0" applyNumberFormat="1" applyFont="1" applyBorder="1" applyAlignment="1">
      <alignment horizontal="center"/>
    </xf>
    <xf fontId="15" fillId="0" borderId="53" numFmtId="2" xfId="0" applyNumberFormat="1" applyFont="1" applyBorder="1" applyAlignment="1">
      <alignment horizontal="center"/>
    </xf>
    <xf fontId="15" fillId="0" borderId="53" numFmtId="4" xfId="0" applyNumberFormat="1" applyFont="1" applyBorder="1"/>
    <xf fontId="15" fillId="0" borderId="32" numFmtId="4" xfId="0" applyNumberFormat="1" applyFont="1" applyBorder="1"/>
    <xf fontId="0" fillId="0" borderId="20" numFmtId="0" xfId="0" applyBorder="1"/>
    <xf fontId="15" fillId="0" borderId="51" numFmtId="4" xfId="0" applyNumberFormat="1" applyFont="1" applyBorder="1"/>
    <xf fontId="15" fillId="0" borderId="31" numFmtId="4" xfId="0" applyNumberFormat="1" applyFont="1" applyBorder="1"/>
    <xf fontId="15" fillId="0" borderId="50" numFmtId="4" xfId="0" applyNumberFormat="1" applyFont="1" applyBorder="1" applyAlignment="1">
      <alignment horizontal="center"/>
    </xf>
    <xf fontId="15" fillId="0" borderId="53" numFmtId="4" xfId="0" applyNumberFormat="1" applyFont="1" applyBorder="1" applyAlignment="1">
      <alignment horizontal="center"/>
    </xf>
    <xf fontId="15" fillId="0" borderId="20" numFmtId="4" xfId="0" applyNumberFormat="1" applyFont="1" applyBorder="1"/>
    <xf fontId="15" fillId="0" borderId="30" numFmtId="4" xfId="0" applyNumberFormat="1" applyFont="1" applyBorder="1"/>
    <xf fontId="15" fillId="0" borderId="21" numFmtId="4" xfId="0" applyNumberFormat="1" applyFont="1" applyBorder="1"/>
    <xf fontId="19" fillId="0" borderId="39" numFmtId="4" xfId="0" applyNumberFormat="1" applyFont="1" applyBorder="1"/>
    <xf fontId="15" fillId="0" borderId="25" numFmtId="4" xfId="0" applyNumberFormat="1" applyFont="1" applyBorder="1"/>
    <xf fontId="15" fillId="0" borderId="26" numFmtId="4" xfId="0" applyNumberFormat="1" applyFont="1" applyBorder="1"/>
    <xf fontId="5" fillId="10" borderId="16" numFmtId="2" xfId="0" applyNumberFormat="1" applyFont="1" applyFill="1" applyBorder="1"/>
    <xf fontId="0" fillId="10" borderId="16" numFmtId="0" xfId="0" applyFill="1" applyBorder="1"/>
    <xf fontId="23" fillId="0" borderId="54" numFmtId="4" xfId="0" applyNumberFormat="1" applyFont="1" applyBorder="1"/>
    <xf fontId="19" fillId="0" borderId="11" numFmtId="4" xfId="0" applyNumberFormat="1" applyFont="1" applyBorder="1" applyAlignment="1">
      <alignment horizontal="center"/>
    </xf>
    <xf fontId="19" fillId="0" borderId="12" numFmtId="4" xfId="0" applyNumberFormat="1" applyFont="1" applyBorder="1" applyAlignment="1">
      <alignment horizontal="center"/>
    </xf>
    <xf fontId="19" fillId="0" borderId="13" numFmtId="4" xfId="0" applyNumberFormat="1" applyFont="1" applyBorder="1" applyAlignment="1">
      <alignment horizontal="center"/>
    </xf>
    <xf fontId="5" fillId="0" borderId="0" numFmtId="2" xfId="0" applyNumberFormat="1" applyFont="1"/>
    <xf fontId="23" fillId="0" borderId="0" numFmtId="4" xfId="0" applyNumberFormat="1" applyFont="1"/>
    <xf fontId="15" fillId="7" borderId="25" numFmtId="0" xfId="0" applyFont="1" applyFill="1" applyBorder="1"/>
    <xf fontId="15" fillId="10" borderId="27" numFmtId="4" xfId="0" applyNumberFormat="1" applyFont="1" applyFill="1" applyBorder="1"/>
    <xf fontId="22" fillId="0" borderId="28" numFmtId="4" xfId="0" applyNumberFormat="1" applyFont="1" applyBorder="1"/>
    <xf fontId="15" fillId="0" borderId="28" numFmtId="4" xfId="0" applyNumberFormat="1" applyFont="1" applyBorder="1"/>
    <xf fontId="15" fillId="0" borderId="3" numFmtId="4" xfId="0" applyNumberFormat="1" applyFont="1" applyBorder="1" applyAlignment="1">
      <alignment horizontal="center"/>
    </xf>
    <xf fontId="15" fillId="0" borderId="4" numFmtId="4" xfId="0" applyNumberFormat="1" applyFont="1" applyBorder="1" applyAlignment="1">
      <alignment horizontal="center"/>
    </xf>
    <xf fontId="15" fillId="0" borderId="1" numFmtId="4" xfId="0" applyNumberFormat="1" applyFont="1" applyBorder="1"/>
    <xf fontId="15" fillId="5" borderId="3" numFmtId="4" xfId="0" applyNumberFormat="1" applyFont="1" applyFill="1" applyBorder="1"/>
    <xf fontId="23" fillId="0" borderId="55" numFmtId="4" xfId="0" applyNumberFormat="1" applyFont="1" applyBorder="1"/>
    <xf fontId="15" fillId="0" borderId="1" numFmtId="4" xfId="0" applyNumberFormat="1" applyFont="1" applyBorder="1" applyAlignment="1">
      <alignment horizontal="center"/>
    </xf>
    <xf fontId="15" fillId="7" borderId="28" numFmtId="0" xfId="0" applyFont="1" applyFill="1" applyBorder="1"/>
    <xf fontId="15" fillId="5" borderId="29" numFmtId="4" xfId="0" applyNumberFormat="1" applyFont="1" applyFill="1" applyBorder="1"/>
    <xf fontId="5" fillId="10" borderId="0" numFmtId="2" xfId="0" applyNumberFormat="1" applyFont="1" applyFill="1"/>
    <xf fontId="5" fillId="10" borderId="0" numFmtId="0" xfId="0" applyFont="1" applyFill="1"/>
    <xf fontId="15" fillId="10" borderId="29" numFmtId="4" xfId="0" applyNumberFormat="1" applyFont="1" applyFill="1" applyBorder="1"/>
    <xf fontId="0" fillId="10" borderId="0" numFmtId="0" xfId="0" applyFill="1"/>
    <xf fontId="15" fillId="7" borderId="28" numFmtId="0" xfId="0" applyFont="1" applyFill="1" applyBorder="1" applyAlignment="1">
      <alignment wrapText="1"/>
    </xf>
    <xf fontId="15" fillId="7" borderId="30" numFmtId="0" xfId="0" applyFont="1" applyFill="1" applyBorder="1" applyAlignment="1">
      <alignment wrapText="1"/>
    </xf>
    <xf fontId="15" fillId="10" borderId="32" numFmtId="4" xfId="0" applyNumberFormat="1" applyFont="1" applyFill="1" applyBorder="1"/>
    <xf fontId="15" fillId="5" borderId="50" numFmtId="4" xfId="0" applyNumberFormat="1" applyFont="1" applyFill="1" applyBorder="1"/>
    <xf fontId="23" fillId="0" borderId="56" numFmtId="4" xfId="0" applyNumberFormat="1" applyFont="1" applyBorder="1"/>
    <xf fontId="15" fillId="5" borderId="0" numFmtId="4" xfId="0" applyNumberFormat="1" applyFont="1" applyFill="1"/>
    <xf fontId="5" fillId="0" borderId="15" numFmtId="0" xfId="0" applyFont="1" applyBorder="1"/>
    <xf fontId="5" fillId="0" borderId="17" numFmtId="0" xfId="0" applyFont="1" applyBorder="1"/>
    <xf fontId="0" fillId="0" borderId="15" numFmtId="0" xfId="0" applyBorder="1"/>
    <xf fontId="0" fillId="0" borderId="17" numFmtId="0" xfId="0" applyBorder="1"/>
    <xf fontId="5" fillId="0" borderId="23" numFmtId="0" xfId="0" applyFont="1" applyBorder="1"/>
    <xf fontId="5" fillId="0" borderId="24" numFmtId="0" xfId="0" applyFont="1" applyBorder="1"/>
    <xf fontId="0" fillId="0" borderId="23" numFmtId="0" xfId="0" applyBorder="1"/>
    <xf fontId="0" fillId="0" borderId="24" numFmtId="0" xfId="0" applyBorder="1"/>
    <xf fontId="15" fillId="10" borderId="26" numFmtId="4" xfId="0" applyNumberFormat="1" applyFont="1" applyFill="1" applyBorder="1"/>
    <xf fontId="15" fillId="5" borderId="42" numFmtId="4" xfId="0" applyNumberFormat="1" applyFont="1" applyFill="1" applyBorder="1"/>
    <xf fontId="23" fillId="0" borderId="14" numFmtId="4" xfId="0" applyNumberFormat="1" applyFont="1" applyBorder="1"/>
    <xf fontId="19" fillId="0" borderId="19" numFmtId="0" xfId="0" applyFont="1" applyBorder="1"/>
    <xf fontId="15" fillId="5" borderId="27" numFmtId="4" xfId="0" applyNumberFormat="1" applyFont="1" applyFill="1" applyBorder="1"/>
    <xf fontId="15" fillId="5" borderId="32" numFmtId="4" xfId="0" applyNumberFormat="1" applyFont="1" applyFill="1" applyBorder="1"/>
    <xf fontId="15" fillId="7" borderId="57" numFmtId="0" xfId="0" applyFont="1" applyFill="1" applyBorder="1" applyAlignment="1">
      <alignment wrapText="1"/>
    </xf>
    <xf fontId="15" fillId="10" borderId="58" numFmtId="4" xfId="0" applyNumberFormat="1" applyFont="1" applyFill="1" applyBorder="1"/>
    <xf fontId="15" fillId="0" borderId="57" numFmtId="4" xfId="0" applyNumberFormat="1" applyFont="1" applyBorder="1"/>
    <xf fontId="15" fillId="0" borderId="2" numFmtId="4" xfId="0" applyNumberFormat="1" applyFont="1" applyBorder="1"/>
    <xf fontId="15" fillId="5" borderId="36" numFmtId="4" xfId="0" applyNumberFormat="1" applyFont="1" applyFill="1" applyBorder="1"/>
    <xf fontId="23" fillId="0" borderId="59" numFmtId="4" xfId="0" applyNumberFormat="1" applyFont="1" applyBorder="1"/>
    <xf fontId="23" fillId="0" borderId="22" numFmtId="4" xfId="0" applyNumberFormat="1" applyFont="1" applyBorder="1"/>
    <xf fontId="5" fillId="0" borderId="11" numFmtId="0" xfId="0" applyFont="1" applyBorder="1"/>
    <xf fontId="5" fillId="0" borderId="12" numFmtId="0" xfId="0" applyFont="1" applyBorder="1"/>
    <xf fontId="0" fillId="0" borderId="12" numFmtId="0" xfId="0" applyBorder="1"/>
    <xf fontId="5" fillId="0" borderId="12" numFmtId="4" xfId="0" applyNumberFormat="1" applyFont="1" applyBorder="1"/>
    <xf fontId="15" fillId="0" borderId="12" numFmtId="4" xfId="0" applyNumberFormat="1" applyFont="1" applyBorder="1"/>
    <xf fontId="5" fillId="0" borderId="11" numFmtId="2" xfId="0" applyNumberFormat="1" applyFont="1" applyBorder="1" applyAlignment="1">
      <alignment horizontal="right"/>
    </xf>
    <xf fontId="5" fillId="0" borderId="12" numFmtId="2" xfId="0" applyNumberFormat="1" applyFont="1" applyBorder="1" applyAlignment="1">
      <alignment horizontal="right"/>
    </xf>
    <xf fontId="5" fillId="0" borderId="13" numFmtId="2" xfId="0" applyNumberFormat="1" applyFont="1" applyBorder="1" applyAlignment="1">
      <alignment horizontal="right"/>
    </xf>
    <xf fontId="5" fillId="0" borderId="0" numFmtId="4" xfId="0" applyNumberFormat="1" applyFont="1"/>
    <xf fontId="5" fillId="0" borderId="0" numFmtId="4" xfId="0" applyNumberFormat="1" applyFont="1" applyAlignment="1">
      <alignment horizontal="center"/>
    </xf>
    <xf fontId="15" fillId="0" borderId="25" numFmtId="0" xfId="0" applyFont="1" applyBorder="1"/>
    <xf fontId="15" fillId="0" borderId="26" numFmtId="0" xfId="0" applyFont="1" applyBorder="1"/>
    <xf fontId="15" fillId="0" borderId="26" numFmtId="2" xfId="0" applyNumberFormat="1" applyFont="1" applyBorder="1"/>
    <xf fontId="15" fillId="10" borderId="26" numFmtId="2" xfId="0" applyNumberFormat="1" applyFont="1" applyFill="1" applyBorder="1"/>
    <xf fontId="15" fillId="0" borderId="42" numFmtId="2" xfId="0" applyNumberFormat="1" applyFont="1" applyBorder="1"/>
    <xf fontId="15" fillId="0" borderId="27" numFmtId="4" xfId="0" applyNumberFormat="1" applyFont="1" applyBorder="1"/>
    <xf fontId="15" fillId="0" borderId="1" numFmtId="2" xfId="0" applyNumberFormat="1" applyFont="1" applyBorder="1"/>
    <xf fontId="15" fillId="0" borderId="3" numFmtId="2" xfId="0" applyNumberFormat="1" applyFont="1" applyBorder="1"/>
    <xf fontId="15" fillId="0" borderId="29" numFmtId="4" xfId="0" applyNumberFormat="1" applyFont="1" applyBorder="1"/>
    <xf fontId="15" fillId="0" borderId="28" numFmtId="0" xfId="0" applyFont="1" applyBorder="1"/>
    <xf fontId="15" fillId="10" borderId="1" numFmtId="2" xfId="0" applyNumberFormat="1" applyFont="1" applyFill="1" applyBorder="1"/>
    <xf fontId="15" fillId="0" borderId="31" numFmtId="2" xfId="0" applyNumberFormat="1" applyFont="1" applyBorder="1"/>
    <xf fontId="15" fillId="0" borderId="50" numFmtId="2" xfId="0" applyNumberFormat="1" applyFont="1" applyBorder="1"/>
    <xf fontId="15" fillId="0" borderId="0" numFmtId="2" xfId="0" applyNumberFormat="1" applyFont="1"/>
    <xf fontId="15" fillId="0" borderId="0" numFmtId="14" xfId="0" applyNumberFormat="1" applyFont="1"/>
    <xf fontId="0" fillId="0" borderId="16" numFmtId="0" xfId="0" applyBorder="1"/>
    <xf fontId="24" fillId="0" borderId="17" numFmtId="165" xfId="0" applyNumberFormat="1" applyFont="1" applyBorder="1"/>
    <xf fontId="15" fillId="5" borderId="0" numFmtId="0" xfId="0" applyFont="1" applyFill="1"/>
    <xf fontId="0" fillId="0" borderId="51" numFmtId="0" xfId="0" applyBorder="1"/>
    <xf fontId="0" fillId="0" borderId="52" numFmtId="0" xfId="0" applyBorder="1"/>
    <xf fontId="9" fillId="0" borderId="39" numFmtId="4" xfId="0" applyNumberFormat="1" applyFont="1" applyBorder="1"/>
    <xf fontId="18" fillId="0" borderId="0" numFmtId="0" xfId="0" applyFont="1" applyAlignment="1">
      <alignment wrapText="1"/>
    </xf>
    <xf fontId="23" fillId="0" borderId="0" numFmtId="0" xfId="0" applyFont="1"/>
    <xf fontId="25" fillId="0" borderId="0" numFmtId="4" xfId="0" applyNumberFormat="1" applyFont="1"/>
    <xf fontId="0" fillId="0" borderId="11" numFmtId="0" xfId="0" applyBorder="1"/>
    <xf fontId="6" fillId="0" borderId="13" numFmtId="4" xfId="0" applyNumberFormat="1" applyFont="1" applyBorder="1"/>
    <xf fontId="6" fillId="0" borderId="11" numFmtId="0" xfId="0" applyFont="1" applyBorder="1"/>
    <xf fontId="26" fillId="0" borderId="13" numFmtId="4" xfId="0" applyNumberFormat="1" applyFont="1" applyBorder="1"/>
    <xf fontId="9" fillId="0" borderId="25" numFmtId="0" xfId="0" applyFont="1" applyBorder="1" applyAlignment="1">
      <alignment horizontal="left" vertical="center" wrapText="1"/>
    </xf>
    <xf fontId="9" fillId="0" borderId="26" numFmtId="0" xfId="0" applyFont="1" applyBorder="1" applyAlignment="1">
      <alignment horizontal="left" vertical="center" wrapText="1"/>
    </xf>
    <xf fontId="9" fillId="0" borderId="27" numFmtId="0" xfId="0" applyFont="1" applyBorder="1" applyAlignment="1">
      <alignment horizontal="left" vertical="center" wrapText="1"/>
    </xf>
    <xf fontId="9" fillId="0" borderId="28" numFmtId="0" xfId="0" applyFont="1" applyBorder="1" applyAlignment="1">
      <alignment horizontal="left" vertical="center" wrapText="1"/>
    </xf>
    <xf fontId="9" fillId="0" borderId="29" numFmtId="0" xfId="0" applyFont="1" applyBorder="1" applyAlignment="1">
      <alignment horizontal="left" vertical="center" wrapText="1"/>
    </xf>
    <xf fontId="9" fillId="0" borderId="30" numFmtId="0" xfId="0" applyFont="1" applyBorder="1" applyAlignment="1">
      <alignment horizontal="left" vertical="center" wrapText="1"/>
    </xf>
    <xf fontId="9" fillId="0" borderId="31" numFmtId="0" xfId="0" applyFont="1" applyBorder="1" applyAlignment="1">
      <alignment horizontal="left" vertical="center" wrapText="1"/>
    </xf>
    <xf fontId="9" fillId="0" borderId="32" numFmtId="0" xfId="0" applyFont="1" applyBorder="1" applyAlignment="1">
      <alignment horizontal="left" vertical="center" wrapText="1"/>
    </xf>
    <xf fontId="11" fillId="0" borderId="16" numFmtId="0" xfId="0" applyFont="1" applyBorder="1" applyAlignment="1">
      <alignment horizontal="center" vertical="center" wrapText="1"/>
    </xf>
    <xf fontId="11" fillId="0" borderId="20" numFmtId="0" xfId="0" applyFont="1" applyBorder="1" applyAlignment="1">
      <alignment horizontal="center" vertical="center" wrapText="1"/>
    </xf>
    <xf fontId="11" fillId="0" borderId="14" numFmtId="0" xfId="0" applyFont="1" applyBorder="1" applyAlignment="1">
      <alignment vertical="top" wrapText="1"/>
    </xf>
    <xf fontId="9" fillId="0" borderId="0" numFmtId="0" xfId="0" applyFont="1" applyAlignment="1">
      <alignment horizontal="center"/>
    </xf>
    <xf fontId="9" fillId="0" borderId="25" numFmtId="0" xfId="0" applyFont="1" applyBorder="1" applyAlignment="1">
      <alignment horizontal="center" vertical="center"/>
    </xf>
    <xf fontId="10" fillId="0" borderId="26" numFmtId="0" xfId="0" applyFont="1" applyBorder="1" applyAlignment="1">
      <alignment horizontal="center" vertical="center"/>
    </xf>
    <xf fontId="9" fillId="0" borderId="26" numFmtId="0" xfId="0" applyFont="1" applyBorder="1" applyAlignment="1">
      <alignment horizontal="center" vertical="center"/>
    </xf>
    <xf fontId="9" fillId="0" borderId="17" numFmtId="0" xfId="0" applyFont="1" applyBorder="1" applyAlignment="1">
      <alignment vertical="center"/>
    </xf>
    <xf fontId="9" fillId="0" borderId="28" numFmtId="0" xfId="0" applyFont="1" applyBorder="1" applyAlignment="1">
      <alignment horizontal="center" vertical="center"/>
    </xf>
    <xf fontId="10" fillId="0" borderId="1" numFmtId="0" xfId="0" applyFont="1" applyBorder="1" applyAlignment="1">
      <alignment horizontal="center" vertical="center"/>
    </xf>
    <xf fontId="10" fillId="0" borderId="47" numFmtId="0" xfId="0" applyFont="1" applyBorder="1" applyAlignment="1">
      <alignment vertical="center" wrapText="1"/>
    </xf>
    <xf fontId="9" fillId="0" borderId="47" numFmtId="0" xfId="0" applyFont="1" applyBorder="1" applyAlignment="1">
      <alignment vertical="center"/>
    </xf>
    <xf fontId="9" fillId="0" borderId="30" numFmtId="0" xfId="0" applyFont="1" applyBorder="1" applyAlignment="1">
      <alignment horizontal="center" vertical="center"/>
    </xf>
    <xf fontId="10" fillId="0" borderId="31" numFmtId="0" xfId="0" applyFont="1" applyBorder="1" applyAlignment="1">
      <alignment horizontal="center" vertical="center"/>
    </xf>
    <xf fontId="9" fillId="0" borderId="31" numFmtId="0" xfId="0" applyFont="1" applyBorder="1" applyAlignment="1">
      <alignment horizontal="center" vertical="center"/>
    </xf>
    <xf fontId="9" fillId="0" borderId="60" numFmtId="0" xfId="0" applyFont="1" applyBorder="1" applyAlignment="1">
      <alignment vertical="center"/>
    </xf>
    <xf fontId="9" fillId="0" borderId="20" numFmtId="0" xfId="0" applyFont="1" applyBorder="1" applyAlignment="1">
      <alignment horizontal="center"/>
    </xf>
    <xf fontId="9" fillId="0" borderId="33" numFmtId="0" xfId="0" applyFont="1" applyBorder="1" applyAlignment="1">
      <alignment horizontal="center"/>
    </xf>
    <xf fontId="10" fillId="0" borderId="34" numFmtId="0" xfId="0" applyFont="1" applyBorder="1" applyAlignment="1">
      <alignment horizontal="center"/>
    </xf>
    <xf fontId="9" fillId="0" borderId="34" numFmtId="0" xfId="0" applyFont="1" applyBorder="1" applyAlignment="1">
      <alignment horizontal="center"/>
    </xf>
    <xf fontId="9" fillId="0" borderId="35" numFmtId="0" xfId="0" applyFont="1" applyBorder="1" applyAlignment="1">
      <alignment horizontal="center"/>
    </xf>
    <xf fontId="13" fillId="6" borderId="25" numFmtId="0" xfId="0" applyFont="1" applyFill="1" applyBorder="1" applyAlignment="1">
      <alignment wrapText="1"/>
    </xf>
    <xf fontId="9" fillId="0" borderId="26" numFmtId="0" xfId="0" applyFont="1" applyBorder="1" applyAlignment="1">
      <alignment horizontal="center"/>
    </xf>
    <xf fontId="9" fillId="0" borderId="1" numFmtId="0" xfId="0" applyFont="1" applyBorder="1" applyAlignment="1">
      <alignment horizontal="center"/>
    </xf>
    <xf fontId="9" fillId="0" borderId="31" numFmtId="0" xfId="0" applyFont="1" applyBorder="1" applyAlignment="1">
      <alignment horizontal="center"/>
    </xf>
    <xf fontId="9" fillId="0" borderId="0" numFmtId="0" xfId="0" applyFont="1" applyAlignment="1">
      <alignment horizontal="center" vertical="center"/>
    </xf>
    <xf fontId="9" fillId="0" borderId="46" numFmtId="0" xfId="0" applyFont="1" applyBorder="1" applyAlignment="1">
      <alignment horizontal="center" wrapText="1"/>
    </xf>
    <xf fontId="9" fillId="7" borderId="25" numFmtId="0" xfId="0" applyFont="1" applyFill="1" applyBorder="1" applyAlignment="1">
      <alignment horizontal="left" vertical="center"/>
    </xf>
    <xf fontId="16" fillId="0" borderId="26" numFmtId="2" xfId="0" applyNumberFormat="1" applyFont="1" applyBorder="1" applyAlignment="1">
      <alignment horizontal="center" vertical="center"/>
    </xf>
    <xf fontId="9" fillId="0" borderId="61" numFmtId="0" xfId="0" applyFont="1" applyBorder="1" applyAlignment="1">
      <alignment horizontal="center" vertical="center" wrapText="1"/>
    </xf>
    <xf fontId="9" fillId="8" borderId="1" numFmtId="0" xfId="0" applyFont="1" applyFill="1" applyBorder="1" applyAlignment="1">
      <alignment vertical="center"/>
    </xf>
    <xf fontId="16" fillId="0" borderId="1" numFmtId="2" xfId="0" applyNumberFormat="1" applyFont="1" applyBorder="1" applyAlignment="1">
      <alignment vertical="center"/>
    </xf>
    <xf fontId="9" fillId="7" borderId="28" numFmtId="0" xfId="0" applyFont="1" applyFill="1" applyBorder="1" applyAlignment="1">
      <alignment horizontal="left" vertical="center"/>
    </xf>
    <xf fontId="9" fillId="0" borderId="1" numFmtId="2" xfId="0" applyNumberFormat="1" applyFont="1" applyBorder="1" applyAlignment="1">
      <alignment horizontal="center" vertical="center"/>
    </xf>
    <xf fontId="9" fillId="0" borderId="62" numFmtId="0" xfId="0" applyFont="1" applyBorder="1" applyAlignment="1">
      <alignment horizontal="center" vertical="center" wrapText="1"/>
    </xf>
    <xf fontId="9" fillId="0" borderId="1" numFmtId="2" xfId="0" applyNumberFormat="1" applyFont="1" applyBorder="1" applyAlignment="1">
      <alignment vertical="center"/>
    </xf>
    <xf fontId="9" fillId="7" borderId="30" numFmtId="0" xfId="0" applyFont="1" applyFill="1" applyBorder="1" applyAlignment="1">
      <alignment horizontal="left" vertical="center" wrapText="1"/>
    </xf>
    <xf fontId="9" fillId="0" borderId="31" numFmtId="2" xfId="0" applyNumberFormat="1" applyFont="1" applyBorder="1" applyAlignment="1">
      <alignment horizontal="center" vertical="center"/>
    </xf>
    <xf fontId="9" fillId="0" borderId="63" numFmtId="0" xfId="0" applyFont="1" applyBorder="1" applyAlignment="1">
      <alignment horizontal="center" vertical="center" wrapText="1"/>
    </xf>
    <xf fontId="9" fillId="8" borderId="1" numFmtId="0" xfId="0" applyFont="1" applyFill="1" applyBorder="1" applyAlignment="1">
      <alignment vertical="center" wrapText="1"/>
    </xf>
    <xf fontId="9" fillId="0" borderId="11" numFmtId="0" xfId="0" applyFont="1" applyBorder="1"/>
    <xf fontId="10" fillId="9" borderId="13" numFmtId="4" xfId="0" applyNumberFormat="1" applyFont="1" applyFill="1" applyBorder="1"/>
    <xf fontId="9" fillId="0" borderId="25" numFmtId="0" xfId="0" applyFont="1" applyBorder="1" applyAlignment="1">
      <alignment wrapText="1"/>
    </xf>
    <xf fontId="9" fillId="0" borderId="26" numFmtId="4" xfId="0" applyNumberFormat="1" applyFont="1" applyBorder="1" applyAlignment="1">
      <alignment wrapText="1"/>
    </xf>
    <xf fontId="9" fillId="0" borderId="26" numFmtId="0" xfId="0" applyFont="1" applyBorder="1" applyAlignment="1">
      <alignment horizontal="center" wrapText="1"/>
    </xf>
    <xf fontId="9" fillId="0" borderId="28" numFmtId="0" xfId="0" applyFont="1" applyBorder="1" applyAlignment="1">
      <alignment wrapText="1"/>
    </xf>
    <xf fontId="9" fillId="0" borderId="1" numFmtId="4" xfId="0" applyNumberFormat="1" applyFont="1" applyBorder="1" applyAlignment="1">
      <alignment wrapText="1"/>
    </xf>
    <xf fontId="9" fillId="0" borderId="1" numFmtId="0" xfId="0" applyFont="1" applyBorder="1" applyAlignment="1">
      <alignment horizontal="center" wrapText="1"/>
    </xf>
    <xf fontId="16" fillId="0" borderId="28" numFmtId="0" xfId="0" applyFont="1" applyBorder="1" applyAlignment="1">
      <alignment wrapText="1"/>
    </xf>
    <xf fontId="16" fillId="0" borderId="1" numFmtId="4" xfId="0" applyNumberFormat="1" applyFont="1" applyBorder="1" applyAlignment="1">
      <alignment wrapText="1"/>
    </xf>
    <xf fontId="16" fillId="0" borderId="1" numFmtId="0" xfId="0" applyFont="1" applyBorder="1" applyAlignment="1">
      <alignment horizontal="center" wrapText="1"/>
    </xf>
    <xf fontId="16" fillId="0" borderId="0" numFmtId="0" xfId="0" applyFont="1" applyAlignment="1">
      <alignment wrapText="1"/>
    </xf>
    <xf fontId="27" fillId="0" borderId="28" numFmtId="0" xfId="0" applyFont="1" applyBorder="1" applyAlignment="1">
      <alignment wrapText="1"/>
    </xf>
    <xf fontId="16" fillId="0" borderId="30" numFmtId="0" xfId="0" applyFont="1" applyBorder="1" applyAlignment="1">
      <alignment wrapText="1"/>
    </xf>
    <xf fontId="16" fillId="0" borderId="31" numFmtId="4" xfId="0" applyNumberFormat="1" applyFont="1" applyBorder="1" applyAlignment="1">
      <alignment wrapText="1"/>
    </xf>
    <xf fontId="16" fillId="0" borderId="31" numFmtId="0" xfId="0" applyFont="1" applyBorder="1" applyAlignment="1">
      <alignment horizontal="center" wrapText="1"/>
    </xf>
    <xf fontId="9" fillId="0" borderId="39" numFmtId="2" xfId="0" applyNumberFormat="1" applyFont="1" applyBorder="1" applyAlignment="1">
      <alignment wrapText="1"/>
    </xf>
    <xf fontId="28" fillId="0" borderId="11" numFmtId="0" xfId="0" applyFont="1" applyBorder="1" applyAlignment="1">
      <alignment horizontal="center" vertical="center"/>
    </xf>
    <xf fontId="11" fillId="0" borderId="16" numFmtId="0" xfId="0" applyFont="1" applyBorder="1" applyAlignment="1">
      <alignment horizontal="center" vertical="center"/>
    </xf>
    <xf fontId="28" fillId="0" borderId="12" numFmtId="0" xfId="0" applyFont="1" applyBorder="1" applyAlignment="1">
      <alignment horizontal="center" vertical="center"/>
    </xf>
    <xf fontId="28" fillId="0" borderId="17" numFmtId="0" xfId="0" applyFont="1" applyBorder="1" applyAlignment="1">
      <alignment horizontal="center" vertical="center"/>
    </xf>
    <xf fontId="28" fillId="0" borderId="0" numFmtId="0" xfId="0" applyFont="1"/>
    <xf fontId="3" fillId="0" borderId="15" numFmtId="0" xfId="0" applyFont="1" applyBorder="1"/>
    <xf fontId="28" fillId="0" borderId="12" numFmtId="0" xfId="0" applyFont="1" applyBorder="1" applyAlignment="1">
      <alignment horizontal="center"/>
    </xf>
    <xf fontId="28" fillId="0" borderId="13" numFmtId="0" xfId="0" applyFont="1" applyBorder="1" applyAlignment="1">
      <alignment horizontal="center"/>
    </xf>
    <xf fontId="28" fillId="0" borderId="14" numFmtId="0" xfId="0" applyFont="1" applyBorder="1" applyAlignment="1">
      <alignment horizontal="center" vertical="center" wrapText="1"/>
    </xf>
    <xf fontId="28" fillId="0" borderId="15" numFmtId="0" xfId="0" applyFont="1" applyBorder="1" applyAlignment="1">
      <alignment horizontal="center" vertical="center" wrapText="1"/>
    </xf>
    <xf fontId="28" fillId="0" borderId="17" numFmtId="0" xfId="0" applyFont="1" applyBorder="1" applyAlignment="1">
      <alignment horizontal="center" vertical="center" wrapText="1"/>
    </xf>
    <xf fontId="29" fillId="5" borderId="15" numFmtId="0" xfId="0" applyFont="1" applyFill="1" applyBorder="1" applyAlignment="1">
      <alignment horizontal="center" vertical="center"/>
    </xf>
    <xf fontId="29" fillId="5" borderId="16" numFmtId="0" xfId="0" applyFont="1" applyFill="1" applyBorder="1" applyAlignment="1">
      <alignment horizontal="center" vertical="center"/>
    </xf>
    <xf fontId="11" fillId="0" borderId="0" numFmtId="0" xfId="0" applyFont="1"/>
    <xf fontId="30" fillId="0" borderId="39" numFmtId="4" xfId="0" applyNumberFormat="1" applyFont="1" applyBorder="1"/>
    <xf fontId="30" fillId="0" borderId="16" numFmtId="4" xfId="0" applyNumberFormat="1" applyFont="1" applyBorder="1"/>
    <xf fontId="28" fillId="0" borderId="16" numFmtId="0" xfId="0" applyFont="1" applyBorder="1" applyAlignment="1">
      <alignment horizontal="center"/>
    </xf>
    <xf fontId="28" fillId="0" borderId="17" numFmtId="0" xfId="0" applyFont="1" applyBorder="1" applyAlignment="1">
      <alignment horizontal="center"/>
    </xf>
    <xf fontId="28" fillId="0" borderId="22" numFmtId="0" xfId="0" applyFont="1" applyBorder="1" applyAlignment="1">
      <alignment horizontal="center" vertical="center" wrapText="1"/>
    </xf>
    <xf fontId="28" fillId="0" borderId="23" numFmtId="0" xfId="0" applyFont="1" applyBorder="1" applyAlignment="1">
      <alignment horizontal="center" vertical="center" wrapText="1"/>
    </xf>
    <xf fontId="28" fillId="0" borderId="24" numFmtId="0" xfId="0" applyFont="1" applyBorder="1" applyAlignment="1">
      <alignment horizontal="center" vertical="center" wrapText="1"/>
    </xf>
    <xf fontId="28" fillId="5" borderId="19" numFmtId="0" xfId="0" applyFont="1" applyFill="1" applyBorder="1" applyAlignment="1">
      <alignment horizontal="center" vertical="center"/>
    </xf>
    <xf fontId="28" fillId="5" borderId="20" numFmtId="0" xfId="0" applyFont="1" applyFill="1" applyBorder="1" applyAlignment="1">
      <alignment horizontal="center" vertical="center"/>
    </xf>
    <xf fontId="30" fillId="6" borderId="15" numFmtId="2" xfId="0" applyNumberFormat="1" applyFont="1" applyFill="1" applyBorder="1"/>
    <xf fontId="28" fillId="5" borderId="15" numFmtId="0" xfId="0" applyFont="1" applyFill="1" applyBorder="1" applyAlignment="1">
      <alignment horizontal="left" wrapText="1"/>
    </xf>
    <xf fontId="28" fillId="5" borderId="16" numFmtId="0" xfId="0" applyFont="1" applyFill="1" applyBorder="1" applyAlignment="1">
      <alignment horizontal="left" wrapText="1"/>
    </xf>
    <xf fontId="28" fillId="5" borderId="17" numFmtId="0" xfId="0" applyFont="1" applyFill="1" applyBorder="1" applyAlignment="1">
      <alignment horizontal="left" wrapText="1"/>
    </xf>
    <xf fontId="28" fillId="5" borderId="0" numFmtId="0" xfId="0" applyFont="1" applyFill="1"/>
    <xf fontId="30" fillId="6" borderId="8" numFmtId="4" xfId="0" applyNumberFormat="1" applyFont="1" applyFill="1" applyBorder="1"/>
    <xf fontId="28" fillId="5" borderId="11" numFmtId="0" xfId="0" applyFont="1" applyFill="1" applyBorder="1" applyAlignment="1">
      <alignment horizontal="left" wrapText="1"/>
    </xf>
    <xf fontId="28" fillId="5" borderId="12" numFmtId="0" xfId="0" applyFont="1" applyFill="1" applyBorder="1" applyAlignment="1">
      <alignment horizontal="left" wrapText="1"/>
    </xf>
    <xf fontId="28" fillId="5" borderId="13" numFmtId="0" xfId="0" applyFont="1" applyFill="1" applyBorder="1" applyAlignment="1">
      <alignment horizontal="left" wrapText="1"/>
    </xf>
    <xf fontId="31" fillId="0" borderId="0" numFmtId="0" xfId="0" applyFont="1"/>
    <xf fontId="28" fillId="6" borderId="39" numFmtId="2" xfId="0" applyNumberFormat="1" applyFont="1" applyFill="1" applyBorder="1"/>
    <xf fontId="28" fillId="5" borderId="11" numFmtId="0" xfId="0" applyFont="1" applyFill="1" applyBorder="1" applyAlignment="1">
      <alignment wrapText="1"/>
    </xf>
    <xf fontId="28" fillId="5" borderId="12" numFmtId="0" xfId="0" applyFont="1" applyFill="1" applyBorder="1" applyAlignment="1">
      <alignment wrapText="1"/>
    </xf>
    <xf fontId="28" fillId="5" borderId="13" numFmtId="0" xfId="0" applyFont="1" applyFill="1" applyBorder="1" applyAlignment="1">
      <alignment wrapText="1"/>
    </xf>
    <xf fontId="28" fillId="6" borderId="39" numFmtId="4" xfId="0" applyNumberFormat="1" applyFont="1" applyFill="1" applyBorder="1" applyAlignment="1">
      <alignment horizontal="center" vertical="center"/>
    </xf>
    <xf fontId="28" fillId="5" borderId="11" numFmtId="0" xfId="0" applyFont="1" applyFill="1" applyBorder="1" applyAlignment="1">
      <alignment horizontal="center" vertical="center" wrapText="1"/>
    </xf>
    <xf fontId="28" fillId="5" borderId="12" numFmtId="0" xfId="0" applyFont="1" applyFill="1" applyBorder="1" applyAlignment="1">
      <alignment horizontal="center" vertical="center" wrapText="1"/>
    </xf>
    <xf fontId="28" fillId="5" borderId="13" numFmtId="0" xfId="0" applyFont="1" applyFill="1" applyBorder="1" applyAlignment="1">
      <alignment horizontal="center" vertical="center" wrapText="1"/>
    </xf>
    <xf fontId="19" fillId="0" borderId="33" numFmtId="0" xfId="0" applyFont="1" applyBorder="1" applyAlignment="1">
      <alignment horizontal="center" vertical="center"/>
    </xf>
    <xf fontId="19" fillId="0" borderId="35" numFmtId="0" xfId="0" applyFont="1" applyBorder="1" applyAlignment="1">
      <alignment horizontal="center" vertical="center"/>
    </xf>
    <xf fontId="28" fillId="0" borderId="18" numFmtId="0" xfId="0" applyFont="1" applyBorder="1" applyAlignment="1">
      <alignment horizontal="center" vertical="center" wrapText="1"/>
    </xf>
    <xf fontId="28" fillId="0" borderId="19" numFmtId="0" xfId="0" applyFont="1" applyBorder="1" applyAlignment="1">
      <alignment horizontal="center" vertical="center" wrapText="1"/>
    </xf>
    <xf fontId="28" fillId="0" borderId="21" numFmtId="0" xfId="0" applyFont="1" applyBorder="1" applyAlignment="1">
      <alignment horizontal="center" vertical="center" wrapText="1"/>
    </xf>
    <xf fontId="29" fillId="0" borderId="41" numFmtId="0" xfId="0" applyFont="1" applyBorder="1" applyAlignment="1">
      <alignment horizontal="center" vertical="center"/>
    </xf>
    <xf fontId="28" fillId="5" borderId="38" numFmtId="0" xfId="0" applyFont="1" applyFill="1" applyBorder="1" applyAlignment="1">
      <alignment horizontal="center" vertical="center" wrapText="1"/>
    </xf>
    <xf fontId="30" fillId="0" borderId="28" numFmtId="0" xfId="0" applyFont="1" applyBorder="1" applyAlignment="1">
      <alignment horizontal="center" vertical="center"/>
    </xf>
    <xf fontId="28" fillId="0" borderId="1" numFmtId="0" xfId="0" applyFont="1" applyBorder="1" applyAlignment="1">
      <alignment horizontal="center" vertical="center" wrapText="1"/>
    </xf>
    <xf fontId="28" fillId="0" borderId="3" numFmtId="0" xfId="0" applyFont="1" applyBorder="1" applyAlignment="1">
      <alignment horizontal="center" vertical="center" wrapText="1"/>
    </xf>
    <xf fontId="28" fillId="0" borderId="4" numFmtId="0" xfId="0" applyFont="1" applyBorder="1" applyAlignment="1">
      <alignment horizontal="center" vertical="center" wrapText="1"/>
    </xf>
    <xf fontId="28" fillId="0" borderId="1" numFmtId="0" xfId="0" applyFont="1" applyBorder="1" applyAlignment="1">
      <alignment horizontal="center" vertical="center"/>
    </xf>
    <xf fontId="28" fillId="5" borderId="29" numFmtId="0" xfId="0" applyFont="1" applyFill="1" applyBorder="1" applyAlignment="1">
      <alignment horizontal="center" vertical="center" wrapText="1"/>
    </xf>
    <xf fontId="28" fillId="0" borderId="6" numFmtId="0" xfId="0" applyFont="1" applyBorder="1" applyAlignment="1">
      <alignment horizontal="center" vertical="center" wrapText="1"/>
    </xf>
    <xf fontId="28" fillId="0" borderId="6" numFmtId="0" xfId="0" applyFont="1" applyBorder="1" applyAlignment="1">
      <alignment horizontal="center" vertical="center"/>
    </xf>
    <xf fontId="28" fillId="5" borderId="44" numFmtId="0" xfId="0" applyFont="1" applyFill="1" applyBorder="1" applyAlignment="1">
      <alignment horizontal="center" vertical="center" wrapText="1"/>
    </xf>
    <xf fontId="31" fillId="0" borderId="0" numFmtId="0" xfId="0" applyFont="1" applyAlignment="1">
      <alignment wrapText="1"/>
    </xf>
    <xf fontId="30" fillId="0" borderId="28" numFmtId="0" xfId="0" applyFont="1" applyBorder="1" applyAlignment="1">
      <alignment horizontal="center"/>
    </xf>
    <xf fontId="28" fillId="0" borderId="6" numFmtId="0" xfId="0" applyFont="1" applyBorder="1" applyAlignment="1">
      <alignment horizontal="center" wrapText="1"/>
    </xf>
    <xf fontId="28" fillId="0" borderId="42" numFmtId="0" xfId="0" applyFont="1" applyBorder="1" applyAlignment="1">
      <alignment horizontal="center" wrapText="1"/>
    </xf>
    <xf fontId="28" fillId="0" borderId="43" numFmtId="0" xfId="0" applyFont="1" applyBorder="1" applyAlignment="1">
      <alignment horizontal="center" wrapText="1"/>
    </xf>
    <xf fontId="28" fillId="0" borderId="6" numFmtId="0" xfId="0" applyFont="1" applyBorder="1" applyAlignment="1">
      <alignment horizontal="center"/>
    </xf>
    <xf fontId="28" fillId="5" borderId="44" numFmtId="0" xfId="0" applyFont="1" applyFill="1" applyBorder="1" applyAlignment="1">
      <alignment horizontal="center" wrapText="1"/>
    </xf>
    <xf fontId="28" fillId="5" borderId="0" numFmtId="0" xfId="0" applyFont="1" applyFill="1" applyAlignment="1">
      <alignment horizontal="center" wrapText="1"/>
    </xf>
    <xf fontId="28" fillId="0" borderId="42" numFmtId="0" xfId="0" applyFont="1" applyBorder="1" applyAlignment="1">
      <alignment horizontal="center" vertical="center" wrapText="1"/>
    </xf>
    <xf fontId="28" fillId="0" borderId="43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/>
    </xf>
    <xf fontId="28" fillId="0" borderId="45" numFmtId="0" xfId="0" applyFont="1" applyBorder="1" applyAlignment="1">
      <alignment horizontal="center" vertical="center"/>
    </xf>
    <xf fontId="28" fillId="0" borderId="26" numFmtId="0" xfId="0" applyFont="1" applyBorder="1" applyAlignment="1">
      <alignment horizontal="center" vertical="center"/>
    </xf>
    <xf fontId="28" fillId="0" borderId="27" numFmtId="0" xfId="0" applyFont="1" applyBorder="1" applyAlignment="1">
      <alignment horizontal="center" vertical="center" wrapText="1"/>
    </xf>
    <xf fontId="11" fillId="0" borderId="24" numFmtId="0" xfId="0" applyFont="1" applyBorder="1" applyAlignment="1">
      <alignment horizontal="center" vertical="center"/>
    </xf>
    <xf fontId="28" fillId="0" borderId="40" numFmtId="0" xfId="0" applyFont="1" applyBorder="1" applyAlignment="1">
      <alignment vertical="center" wrapText="1"/>
    </xf>
    <xf fontId="28" fillId="0" borderId="46" numFmtId="0" xfId="0" applyFont="1" applyBorder="1" applyAlignment="1">
      <alignment vertical="center" wrapText="1"/>
    </xf>
    <xf fontId="28" fillId="0" borderId="6" numFmtId="0" xfId="0" applyFont="1" applyBorder="1" applyAlignment="1">
      <alignment vertical="center" wrapText="1"/>
    </xf>
    <xf fontId="28" fillId="0" borderId="6" numFmtId="0" xfId="0" applyFont="1" applyBorder="1" applyAlignment="1">
      <alignment vertical="center"/>
    </xf>
    <xf fontId="28" fillId="0" borderId="36" numFmtId="0" xfId="0" applyFont="1" applyBorder="1" applyAlignment="1">
      <alignment horizontal="center" vertical="center"/>
    </xf>
    <xf fontId="28" fillId="0" borderId="47" numFmtId="0" xfId="0" applyFont="1" applyBorder="1" applyAlignment="1">
      <alignment horizontal="center" vertical="center"/>
    </xf>
    <xf fontId="11" fillId="0" borderId="28" numFmtId="0" xfId="0" applyFont="1" applyBorder="1" applyAlignment="1">
      <alignment vertical="center"/>
    </xf>
    <xf fontId="28" fillId="0" borderId="1" numFmtId="0" xfId="0" applyFont="1" applyBorder="1" applyAlignment="1">
      <alignment vertical="center" wrapText="1"/>
    </xf>
    <xf fontId="28" fillId="0" borderId="3" numFmtId="4" xfId="0" applyNumberFormat="1" applyFont="1" applyBorder="1" applyAlignment="1">
      <alignment horizontal="center" vertical="center"/>
    </xf>
    <xf fontId="28" fillId="0" borderId="48" numFmtId="4" xfId="0" applyNumberFormat="1" applyFont="1" applyBorder="1" applyAlignment="1">
      <alignment horizontal="center" vertical="center"/>
    </xf>
    <xf fontId="28" fillId="0" borderId="28" numFmtId="0" xfId="0" applyFont="1" applyBorder="1" applyAlignment="1">
      <alignment wrapText="1"/>
    </xf>
    <xf fontId="28" fillId="0" borderId="1" numFmtId="0" xfId="0" applyFont="1" applyBorder="1" applyAlignment="1">
      <alignment wrapText="1"/>
    </xf>
    <xf fontId="28" fillId="0" borderId="1" numFmtId="0" xfId="0" applyFont="1" applyBorder="1"/>
    <xf fontId="28" fillId="0" borderId="36" numFmtId="0" xfId="0" applyFont="1" applyBorder="1" applyAlignment="1">
      <alignment horizontal="center"/>
    </xf>
    <xf fontId="28" fillId="0" borderId="47" numFmtId="0" xfId="0" applyFont="1" applyBorder="1" applyAlignment="1">
      <alignment horizontal="center"/>
    </xf>
    <xf fontId="15" fillId="0" borderId="0" numFmtId="0" xfId="0" applyFont="1" applyAlignment="1">
      <alignment horizontal="center" vertical="center"/>
    </xf>
    <xf fontId="31" fillId="0" borderId="28" numFmtId="0" xfId="0" applyFont="1" applyBorder="1" applyAlignment="1">
      <alignment horizontal="center" vertical="center"/>
    </xf>
    <xf fontId="31" fillId="0" borderId="1" numFmtId="0" xfId="0" applyFont="1" applyBorder="1" applyAlignment="1">
      <alignment horizontal="center" vertical="center" wrapText="1"/>
    </xf>
    <xf fontId="31" fillId="0" borderId="1" numFmtId="0" xfId="0" applyFont="1" applyBorder="1" applyAlignment="1">
      <alignment horizontal="center" vertical="center"/>
    </xf>
    <xf fontId="30" fillId="10" borderId="0" numFmtId="4" xfId="0" applyNumberFormat="1" applyFont="1" applyFill="1" applyAlignment="1">
      <alignment horizontal="center" vertical="center"/>
    </xf>
    <xf fontId="11" fillId="10" borderId="24" numFmtId="0" xfId="0" applyFont="1" applyFill="1" applyBorder="1" applyAlignment="1">
      <alignment horizontal="center" vertical="center"/>
    </xf>
    <xf fontId="31" fillId="0" borderId="49" numFmtId="0" xfId="0" applyFont="1" applyBorder="1" applyAlignment="1">
      <alignment vertical="center" wrapText="1"/>
    </xf>
    <xf fontId="31" fillId="0" borderId="7" numFmtId="0" xfId="0" applyFont="1" applyBorder="1" applyAlignment="1">
      <alignment vertical="center" wrapText="1"/>
    </xf>
    <xf fontId="31" fillId="0" borderId="1" numFmtId="0" xfId="0" applyFont="1" applyBorder="1" applyAlignment="1">
      <alignment vertical="center" wrapText="1"/>
    </xf>
    <xf fontId="28" fillId="0" borderId="1" numFmtId="0" xfId="0" applyFont="1" applyBorder="1" applyAlignment="1">
      <alignment vertical="center"/>
    </xf>
    <xf fontId="28" fillId="10" borderId="0" numFmtId="0" xfId="0" applyFont="1" applyFill="1" applyAlignment="1">
      <alignment vertical="center"/>
    </xf>
    <xf fontId="28" fillId="10" borderId="24" numFmtId="2" xfId="0" applyNumberFormat="1" applyFont="1" applyFill="1" applyBorder="1" applyAlignment="1">
      <alignment vertical="center" wrapText="1"/>
    </xf>
    <xf fontId="31" fillId="10" borderId="1" numFmtId="4" xfId="0" applyNumberFormat="1" applyFont="1" applyFill="1" applyBorder="1" applyAlignment="1">
      <alignment vertical="center"/>
    </xf>
    <xf fontId="28" fillId="10" borderId="29" numFmtId="2" xfId="0" applyNumberFormat="1" applyFont="1" applyFill="1" applyBorder="1" applyAlignment="1">
      <alignment vertical="center"/>
    </xf>
    <xf fontId="31" fillId="0" borderId="28" numFmtId="0" xfId="0" applyFont="1" applyBorder="1" applyAlignment="1">
      <alignment wrapText="1"/>
    </xf>
    <xf fontId="31" fillId="0" borderId="1" numFmtId="0" xfId="0" applyFont="1" applyBorder="1" applyAlignment="1">
      <alignment wrapText="1"/>
    </xf>
    <xf fontId="31" fillId="0" borderId="1" numFmtId="0" xfId="0" applyFont="1" applyBorder="1"/>
    <xf fontId="28" fillId="10" borderId="24" numFmtId="2" xfId="0" applyNumberFormat="1" applyFont="1" applyFill="1" applyBorder="1"/>
    <xf fontId="31" fillId="10" borderId="0" numFmtId="0" xfId="0" applyFont="1" applyFill="1" applyAlignment="1">
      <alignment horizontal="center" vertical="center"/>
    </xf>
    <xf fontId="28" fillId="10" borderId="24" numFmtId="2" xfId="0" applyNumberFormat="1" applyFont="1" applyFill="1" applyBorder="1" applyAlignment="1">
      <alignment horizontal="center" vertical="center"/>
    </xf>
    <xf fontId="15" fillId="0" borderId="33" numFmtId="0" xfId="0" applyFont="1" applyBorder="1" applyAlignment="1">
      <alignment horizontal="center" vertical="center"/>
    </xf>
    <xf fontId="19" fillId="10" borderId="35" numFmtId="4" xfId="0" applyNumberFormat="1" applyFont="1" applyFill="1" applyBorder="1" applyAlignment="1">
      <alignment horizontal="center" vertical="center"/>
    </xf>
    <xf fontId="31" fillId="0" borderId="30" numFmtId="4" xfId="0" applyNumberFormat="1" applyFont="1" applyBorder="1" applyAlignment="1">
      <alignment horizontal="center" vertical="center"/>
    </xf>
    <xf fontId="31" fillId="0" borderId="50" numFmtId="4" xfId="0" applyNumberFormat="1" applyFont="1" applyBorder="1" applyAlignment="1">
      <alignment horizontal="center" vertical="center"/>
    </xf>
    <xf fontId="31" fillId="0" borderId="53" numFmtId="4" xfId="0" applyNumberFormat="1" applyFont="1" applyBorder="1" applyAlignment="1">
      <alignment horizontal="center" vertical="center"/>
    </xf>
    <xf fontId="31" fillId="0" borderId="31" numFmtId="4" xfId="0" applyNumberFormat="1" applyFont="1" applyBorder="1" applyAlignment="1">
      <alignment horizontal="center" vertical="center"/>
    </xf>
    <xf fontId="31" fillId="5" borderId="50" numFmtId="4" xfId="0" applyNumberFormat="1" applyFont="1" applyFill="1" applyBorder="1" applyAlignment="1">
      <alignment horizontal="center" vertical="center"/>
    </xf>
    <xf fontId="32" fillId="0" borderId="39" numFmtId="4" xfId="0" applyNumberFormat="1" applyFont="1" applyBorder="1" applyAlignment="1">
      <alignment horizontal="center" vertical="center"/>
    </xf>
    <xf fontId="33" fillId="0" borderId="51" numFmtId="4" xfId="0" applyNumberFormat="1" applyFont="1" applyBorder="1" applyAlignment="1">
      <alignment vertical="center"/>
    </xf>
    <xf fontId="33" fillId="0" borderId="52" numFmtId="4" xfId="0" applyNumberFormat="1" applyFont="1" applyBorder="1" applyAlignment="1">
      <alignment vertical="center"/>
    </xf>
    <xf fontId="31" fillId="0" borderId="50" numFmtId="2" xfId="0" applyNumberFormat="1" applyFont="1" applyBorder="1" applyAlignment="1">
      <alignment horizontal="center" vertical="center"/>
    </xf>
    <xf fontId="31" fillId="0" borderId="53" numFmtId="2" xfId="0" applyNumberFormat="1" applyFont="1" applyBorder="1" applyAlignment="1">
      <alignment horizontal="center" vertical="center"/>
    </xf>
    <xf fontId="31" fillId="0" borderId="53" numFmtId="4" xfId="0" applyNumberFormat="1" applyFont="1" applyBorder="1" applyAlignment="1">
      <alignment vertical="center"/>
    </xf>
    <xf fontId="31" fillId="0" borderId="32" numFmtId="4" xfId="0" applyNumberFormat="1" applyFont="1" applyBorder="1" applyAlignment="1">
      <alignment vertical="center"/>
    </xf>
    <xf fontId="11" fillId="0" borderId="20" numFmtId="0" xfId="0" applyFont="1" applyBorder="1"/>
    <xf fontId="31" fillId="0" borderId="51" numFmtId="4" xfId="0" applyNumberFormat="1" applyFont="1" applyBorder="1" applyAlignment="1">
      <alignment vertical="center"/>
    </xf>
    <xf fontId="31" fillId="0" borderId="31" numFmtId="4" xfId="0" applyNumberFormat="1" applyFont="1" applyBorder="1" applyAlignment="1">
      <alignment vertical="center"/>
    </xf>
    <xf fontId="31" fillId="0" borderId="20" numFmtId="4" xfId="0" applyNumberFormat="1" applyFont="1" applyBorder="1"/>
    <xf fontId="31" fillId="0" borderId="30" numFmtId="4" xfId="0" applyNumberFormat="1" applyFont="1" applyBorder="1"/>
    <xf fontId="31" fillId="0" borderId="53" numFmtId="4" xfId="0" applyNumberFormat="1" applyFont="1" applyBorder="1"/>
    <xf fontId="31" fillId="0" borderId="50" numFmtId="4" xfId="0" applyNumberFormat="1" applyFont="1" applyBorder="1" applyAlignment="1">
      <alignment horizontal="center"/>
    </xf>
    <xf fontId="31" fillId="0" borderId="53" numFmtId="4" xfId="0" applyNumberFormat="1" applyFont="1" applyBorder="1" applyAlignment="1">
      <alignment horizontal="center"/>
    </xf>
    <xf fontId="31" fillId="0" borderId="32" numFmtId="4" xfId="0" applyNumberFormat="1" applyFont="1" applyBorder="1"/>
    <xf fontId="31" fillId="0" borderId="21" numFmtId="4" xfId="0" applyNumberFormat="1" applyFont="1" applyBorder="1"/>
    <xf fontId="31" fillId="0" borderId="32" numFmtId="4" xfId="0" applyNumberFormat="1" applyFont="1" applyBorder="1" applyAlignment="1">
      <alignment horizontal="center" vertical="center"/>
    </xf>
    <xf fontId="10" fillId="0" borderId="39" numFmtId="4" xfId="0" applyNumberFormat="1" applyFont="1" applyBorder="1"/>
    <xf fontId="11" fillId="0" borderId="0" numFmtId="0" xfId="0" applyFont="1" applyAlignment="1">
      <alignment horizontal="center" vertical="center"/>
    </xf>
    <xf fontId="31" fillId="0" borderId="0" numFmtId="4" xfId="0" applyNumberFormat="1" applyFont="1"/>
    <xf fontId="28" fillId="0" borderId="0" numFmtId="2" xfId="0" applyNumberFormat="1" applyFont="1"/>
    <xf fontId="30" fillId="0" borderId="0" numFmtId="0" xfId="0" applyFont="1"/>
    <xf fontId="30" fillId="0" borderId="0" numFmtId="0" xfId="0" applyFont="1" applyAlignment="1">
      <alignment horizontal="center"/>
    </xf>
    <xf fontId="11" fillId="0" borderId="0" numFmtId="0" xfId="0" applyFont="1" applyAlignment="1">
      <alignment horizontal="center"/>
    </xf>
    <xf fontId="15" fillId="0" borderId="0" numFmtId="4" xfId="0" applyNumberFormat="1" applyFont="1" applyAlignment="1">
      <alignment horizontal="center"/>
    </xf>
    <xf fontId="0" fillId="0" borderId="0" numFmtId="0" xfId="0" applyAlignment="1">
      <alignment horizontal="center"/>
    </xf>
    <xf fontId="31" fillId="0" borderId="25" numFmtId="4" xfId="0" applyNumberFormat="1" applyFont="1" applyBorder="1" applyAlignment="1">
      <alignment horizontal="center" vertical="center"/>
    </xf>
    <xf fontId="31" fillId="0" borderId="26" numFmtId="4" xfId="0" applyNumberFormat="1" applyFont="1" applyBorder="1" applyAlignment="1">
      <alignment horizontal="center" vertical="center"/>
    </xf>
    <xf fontId="30" fillId="10" borderId="16" numFmtId="2" xfId="0" applyNumberFormat="1" applyFont="1" applyFill="1" applyBorder="1" applyAlignment="1">
      <alignment horizontal="center" vertical="center"/>
    </xf>
    <xf fontId="11" fillId="10" borderId="16" numFmtId="0" xfId="0" applyFont="1" applyFill="1" applyBorder="1" applyAlignment="1">
      <alignment horizontal="center" vertical="center"/>
    </xf>
    <xf fontId="34" fillId="0" borderId="54" numFmtId="4" xfId="0" applyNumberFormat="1" applyFont="1" applyBorder="1" applyAlignment="1">
      <alignment horizontal="center" vertical="center"/>
    </xf>
    <xf fontId="31" fillId="0" borderId="25" numFmtId="4" xfId="0" applyNumberFormat="1" applyFont="1" applyBorder="1"/>
    <xf fontId="31" fillId="0" borderId="26" numFmtId="4" xfId="0" applyNumberFormat="1" applyFont="1" applyBorder="1"/>
    <xf fontId="30" fillId="10" borderId="16" numFmtId="2" xfId="0" applyNumberFormat="1" applyFont="1" applyFill="1" applyBorder="1"/>
    <xf fontId="11" fillId="10" borderId="16" numFmtId="0" xfId="0" applyFont="1" applyFill="1" applyBorder="1"/>
    <xf fontId="34" fillId="0" borderId="54" numFmtId="4" xfId="0" applyNumberFormat="1" applyFont="1" applyBorder="1"/>
    <xf fontId="28" fillId="0" borderId="0" numFmtId="0" xfId="0" applyFont="1" applyAlignment="1">
      <alignment horizontal="center"/>
    </xf>
    <xf fontId="31" fillId="0" borderId="0" numFmtId="4" xfId="0" applyNumberFormat="1" applyFont="1" applyAlignment="1">
      <alignment horizontal="center"/>
    </xf>
    <xf fontId="31" fillId="0" borderId="25" numFmtId="4" xfId="0" applyNumberFormat="1" applyFont="1" applyBorder="1" applyAlignment="1">
      <alignment horizontal="center"/>
    </xf>
    <xf fontId="31" fillId="0" borderId="26" numFmtId="4" xfId="0" applyNumberFormat="1" applyFont="1" applyBorder="1" applyAlignment="1">
      <alignment horizontal="center"/>
    </xf>
    <xf fontId="15" fillId="0" borderId="26" numFmtId="4" xfId="0" applyNumberFormat="1" applyFont="1" applyBorder="1" applyAlignment="1">
      <alignment horizontal="center"/>
    </xf>
    <xf fontId="5" fillId="10" borderId="16" numFmtId="2" xfId="0" applyNumberFormat="1" applyFont="1" applyFill="1" applyBorder="1" applyAlignment="1">
      <alignment horizontal="center"/>
    </xf>
    <xf fontId="0" fillId="10" borderId="16" numFmtId="0" xfId="0" applyFill="1" applyBorder="1" applyAlignment="1">
      <alignment horizontal="center"/>
    </xf>
    <xf fontId="23" fillId="0" borderId="54" numFmtId="4" xfId="0" applyNumberFormat="1" applyFont="1" applyBorder="1" applyAlignment="1">
      <alignment horizontal="center"/>
    </xf>
    <xf fontId="15" fillId="0" borderId="0" numFmtId="4" xfId="0" applyNumberFormat="1" applyFont="1" applyAlignment="1">
      <alignment horizontal="center" vertical="center"/>
    </xf>
    <xf fontId="15" fillId="0" borderId="25" numFmtId="4" xfId="0" applyNumberFormat="1" applyFont="1" applyBorder="1" applyAlignment="1">
      <alignment horizontal="center" vertical="center"/>
    </xf>
    <xf fontId="15" fillId="0" borderId="26" numFmtId="4" xfId="0" applyNumberFormat="1" applyFont="1" applyBorder="1" applyAlignment="1">
      <alignment horizontal="center" vertical="center"/>
    </xf>
    <xf fontId="5" fillId="10" borderId="16" numFmtId="2" xfId="0" applyNumberFormat="1" applyFont="1" applyFill="1" applyBorder="1" applyAlignment="1">
      <alignment horizontal="center" vertical="center"/>
    </xf>
    <xf fontId="0" fillId="10" borderId="16" numFmtId="0" xfId="0" applyFill="1" applyBorder="1" applyAlignment="1">
      <alignment horizontal="center" vertical="center"/>
    </xf>
    <xf fontId="23" fillId="0" borderId="8" numFmtId="4" xfId="0" applyNumberFormat="1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31" fillId="7" borderId="25" numFmtId="0" xfId="0" applyFont="1" applyFill="1" applyBorder="1" applyAlignment="1">
      <alignment vertical="center"/>
    </xf>
    <xf fontId="31" fillId="10" borderId="27" numFmtId="4" xfId="0" applyNumberFormat="1" applyFont="1" applyFill="1" applyBorder="1" applyAlignment="1">
      <alignment vertical="center"/>
    </xf>
    <xf fontId="33" fillId="0" borderId="28" numFmtId="4" xfId="0" applyNumberFormat="1" applyFont="1" applyBorder="1" applyAlignment="1">
      <alignment horizontal="center" vertical="center"/>
    </xf>
    <xf fontId="31" fillId="0" borderId="28" numFmtId="4" xfId="0" applyNumberFormat="1" applyFont="1" applyBorder="1" applyAlignment="1">
      <alignment horizontal="center" vertical="center"/>
    </xf>
    <xf fontId="31" fillId="0" borderId="1" numFmtId="4" xfId="0" applyNumberFormat="1" applyFont="1" applyBorder="1" applyAlignment="1">
      <alignment horizontal="center" vertical="center"/>
    </xf>
    <xf fontId="31" fillId="5" borderId="3" numFmtId="4" xfId="0" applyNumberFormat="1" applyFont="1" applyFill="1" applyBorder="1" applyAlignment="1">
      <alignment horizontal="center" vertical="center"/>
    </xf>
    <xf fontId="34" fillId="0" borderId="55" numFmtId="4" xfId="0" applyNumberFormat="1" applyFont="1" applyBorder="1" applyAlignment="1">
      <alignment horizontal="center" vertical="center"/>
    </xf>
    <xf fontId="31" fillId="7" borderId="25" numFmtId="0" xfId="0" applyFont="1" applyFill="1" applyBorder="1" applyAlignment="1">
      <alignment horizontal="center" vertical="center"/>
    </xf>
    <xf fontId="31" fillId="10" borderId="27" numFmtId="4" xfId="0" applyNumberFormat="1" applyFont="1" applyFill="1" applyBorder="1" applyAlignment="1">
      <alignment horizontal="center" vertical="center"/>
    </xf>
    <xf fontId="31" fillId="7" borderId="25" numFmtId="0" xfId="0" applyFont="1" applyFill="1" applyBorder="1"/>
    <xf fontId="31" fillId="10" borderId="27" numFmtId="4" xfId="0" applyNumberFormat="1" applyFont="1" applyFill="1" applyBorder="1"/>
    <xf fontId="31" fillId="0" borderId="28" numFmtId="4" xfId="0" applyNumberFormat="1" applyFont="1" applyBorder="1"/>
    <xf fontId="31" fillId="0" borderId="1" numFmtId="4" xfId="0" applyNumberFormat="1" applyFont="1" applyBorder="1"/>
    <xf fontId="31" fillId="5" borderId="3" numFmtId="4" xfId="0" applyNumberFormat="1" applyFont="1" applyFill="1" applyBorder="1"/>
    <xf fontId="34" fillId="0" borderId="55" numFmtId="4" xfId="0" applyNumberFormat="1" applyFont="1" applyBorder="1"/>
    <xf fontId="31" fillId="7" borderId="25" numFmtId="0" xfId="0" applyFont="1" applyFill="1" applyBorder="1" applyAlignment="1">
      <alignment horizontal="center"/>
    </xf>
    <xf fontId="31" fillId="10" borderId="27" numFmtId="4" xfId="0" applyNumberFormat="1" applyFont="1" applyFill="1" applyBorder="1" applyAlignment="1">
      <alignment horizontal="center"/>
    </xf>
    <xf fontId="31" fillId="0" borderId="28" numFmtId="4" xfId="0" applyNumberFormat="1" applyFont="1" applyBorder="1" applyAlignment="1">
      <alignment horizontal="center"/>
    </xf>
    <xf fontId="31" fillId="0" borderId="1" numFmtId="4" xfId="0" applyNumberFormat="1" applyFont="1" applyBorder="1" applyAlignment="1">
      <alignment horizontal="center"/>
    </xf>
    <xf fontId="15" fillId="5" borderId="3" numFmtId="4" xfId="0" applyNumberFormat="1" applyFont="1" applyFill="1" applyBorder="1" applyAlignment="1">
      <alignment horizontal="center"/>
    </xf>
    <xf fontId="23" fillId="0" borderId="55" numFmtId="4" xfId="0" applyNumberFormat="1" applyFont="1" applyBorder="1" applyAlignment="1">
      <alignment horizontal="center"/>
    </xf>
    <xf fontId="15" fillId="10" borderId="27" numFmtId="4" xfId="0" applyNumberFormat="1" applyFont="1" applyFill="1" applyBorder="1" applyAlignment="1">
      <alignment horizontal="center" vertical="center"/>
    </xf>
    <xf fontId="15" fillId="0" borderId="28" numFmtId="4" xfId="0" applyNumberFormat="1" applyFont="1" applyBorder="1" applyAlignment="1">
      <alignment horizontal="center" vertical="center"/>
    </xf>
    <xf fontId="15" fillId="0" borderId="1" numFmtId="4" xfId="0" applyNumberFormat="1" applyFont="1" applyBorder="1" applyAlignment="1">
      <alignment horizontal="center" vertical="center"/>
    </xf>
    <xf fontId="15" fillId="5" borderId="3" numFmtId="4" xfId="0" applyNumberFormat="1" applyFont="1" applyFill="1" applyBorder="1" applyAlignment="1">
      <alignment horizontal="center" vertical="center"/>
    </xf>
    <xf fontId="23" fillId="0" borderId="49" numFmtId="4" xfId="0" applyNumberFormat="1" applyFont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31" fillId="7" borderId="28" numFmtId="0" xfId="0" applyFont="1" applyFill="1" applyBorder="1" applyAlignment="1">
      <alignment vertical="center"/>
    </xf>
    <xf fontId="31" fillId="5" borderId="29" numFmtId="4" xfId="0" applyNumberFormat="1" applyFont="1" applyFill="1" applyBorder="1" applyAlignment="1">
      <alignment vertical="center"/>
    </xf>
    <xf fontId="30" fillId="10" borderId="0" numFmtId="2" xfId="0" applyNumberFormat="1" applyFont="1" applyFill="1" applyAlignment="1">
      <alignment horizontal="center" vertical="center"/>
    </xf>
    <xf fontId="30" fillId="10" borderId="0" numFmtId="0" xfId="0" applyFont="1" applyFill="1" applyAlignment="1">
      <alignment horizontal="center" vertical="center"/>
    </xf>
    <xf fontId="31" fillId="7" borderId="28" numFmtId="0" xfId="0" applyFont="1" applyFill="1" applyBorder="1" applyAlignment="1">
      <alignment horizontal="center" vertical="center"/>
    </xf>
    <xf fontId="31" fillId="5" borderId="29" numFmtId="4" xfId="0" applyNumberFormat="1" applyFont="1" applyFill="1" applyBorder="1" applyAlignment="1">
      <alignment horizontal="center" vertical="center"/>
    </xf>
    <xf fontId="31" fillId="7" borderId="28" numFmtId="0" xfId="0" applyFont="1" applyFill="1" applyBorder="1"/>
    <xf fontId="31" fillId="5" borderId="29" numFmtId="4" xfId="0" applyNumberFormat="1" applyFont="1" applyFill="1" applyBorder="1"/>
    <xf fontId="30" fillId="10" borderId="0" numFmtId="2" xfId="0" applyNumberFormat="1" applyFont="1" applyFill="1"/>
    <xf fontId="30" fillId="10" borderId="0" numFmtId="0" xfId="0" applyFont="1" applyFill="1"/>
    <xf fontId="31" fillId="7" borderId="28" numFmtId="0" xfId="0" applyFont="1" applyFill="1" applyBorder="1" applyAlignment="1">
      <alignment horizontal="center"/>
    </xf>
    <xf fontId="31" fillId="5" borderId="29" numFmtId="4" xfId="0" applyNumberFormat="1" applyFont="1" applyFill="1" applyBorder="1" applyAlignment="1">
      <alignment horizontal="center"/>
    </xf>
    <xf fontId="5" fillId="10" borderId="0" numFmtId="2" xfId="0" applyNumberFormat="1" applyFont="1" applyFill="1" applyAlignment="1">
      <alignment horizontal="center"/>
    </xf>
    <xf fontId="5" fillId="10" borderId="0" numFmtId="0" xfId="0" applyFont="1" applyFill="1" applyAlignment="1">
      <alignment horizontal="center"/>
    </xf>
    <xf fontId="15" fillId="5" borderId="29" numFmtId="4" xfId="0" applyNumberFormat="1" applyFont="1" applyFill="1" applyBorder="1" applyAlignment="1">
      <alignment horizontal="center" vertical="center"/>
    </xf>
    <xf fontId="5" fillId="10" borderId="0" numFmtId="2" xfId="0" applyNumberFormat="1" applyFont="1" applyFill="1" applyAlignment="1">
      <alignment horizontal="center" vertical="center"/>
    </xf>
    <xf fontId="5" fillId="10" borderId="0" numFmtId="0" xfId="0" applyFont="1" applyFill="1" applyAlignment="1">
      <alignment horizontal="center" vertical="center"/>
    </xf>
    <xf fontId="31" fillId="10" borderId="29" numFmtId="4" xfId="0" applyNumberFormat="1" applyFont="1" applyFill="1" applyBorder="1" applyAlignment="1">
      <alignment vertical="center"/>
    </xf>
    <xf fontId="31" fillId="10" borderId="29" numFmtId="4" xfId="0" applyNumberFormat="1" applyFont="1" applyFill="1" applyBorder="1" applyAlignment="1">
      <alignment horizontal="center" vertical="center"/>
    </xf>
    <xf fontId="31" fillId="10" borderId="29" numFmtId="4" xfId="0" applyNumberFormat="1" applyFont="1" applyFill="1" applyBorder="1"/>
    <xf fontId="31" fillId="10" borderId="29" numFmtId="4" xfId="0" applyNumberFormat="1" applyFont="1" applyFill="1" applyBorder="1" applyAlignment="1">
      <alignment horizontal="center"/>
    </xf>
    <xf fontId="15" fillId="10" borderId="29" numFmtId="4" xfId="0" applyNumberFormat="1" applyFont="1" applyFill="1" applyBorder="1" applyAlignment="1">
      <alignment horizontal="center" vertical="center"/>
    </xf>
    <xf fontId="11" fillId="10" borderId="0" numFmtId="0" xfId="0" applyFont="1" applyFill="1" applyAlignment="1">
      <alignment horizontal="center" vertical="center"/>
    </xf>
    <xf fontId="11" fillId="10" borderId="0" numFmtId="0" xfId="0" applyFont="1" applyFill="1"/>
    <xf fontId="0" fillId="10" borderId="0" numFmtId="0" xfId="0" applyFill="1" applyAlignment="1">
      <alignment horizontal="center"/>
    </xf>
    <xf fontId="0" fillId="10" borderId="0" numFmtId="0" xfId="0" applyFill="1" applyAlignment="1">
      <alignment horizontal="center" vertical="center"/>
    </xf>
    <xf fontId="31" fillId="7" borderId="28" numFmtId="0" xfId="0" applyFont="1" applyFill="1" applyBorder="1" applyAlignment="1">
      <alignment vertical="center" wrapText="1"/>
    </xf>
    <xf fontId="31" fillId="7" borderId="28" numFmtId="0" xfId="0" applyFont="1" applyFill="1" applyBorder="1" applyAlignment="1">
      <alignment horizontal="center" vertical="center" wrapText="1"/>
    </xf>
    <xf fontId="31" fillId="7" borderId="28" numFmtId="0" xfId="0" applyFont="1" applyFill="1" applyBorder="1" applyAlignment="1">
      <alignment wrapText="1"/>
    </xf>
    <xf fontId="31" fillId="7" borderId="28" numFmtId="0" xfId="0" applyFont="1" applyFill="1" applyBorder="1" applyAlignment="1">
      <alignment horizontal="center" wrapText="1"/>
    </xf>
    <xf fontId="31" fillId="7" borderId="30" numFmtId="0" xfId="0" applyFont="1" applyFill="1" applyBorder="1" applyAlignment="1">
      <alignment vertical="center" wrapText="1"/>
    </xf>
    <xf fontId="31" fillId="10" borderId="32" numFmtId="4" xfId="0" applyNumberFormat="1" applyFont="1" applyFill="1" applyBorder="1" applyAlignment="1">
      <alignment vertical="center"/>
    </xf>
    <xf fontId="34" fillId="0" borderId="56" numFmtId="4" xfId="0" applyNumberFormat="1" applyFont="1" applyBorder="1" applyAlignment="1">
      <alignment horizontal="center" vertical="center"/>
    </xf>
    <xf fontId="31" fillId="7" borderId="30" numFmtId="0" xfId="0" applyFont="1" applyFill="1" applyBorder="1" applyAlignment="1">
      <alignment horizontal="center" vertical="center" wrapText="1"/>
    </xf>
    <xf fontId="31" fillId="10" borderId="32" numFmtId="4" xfId="0" applyNumberFormat="1" applyFont="1" applyFill="1" applyBorder="1" applyAlignment="1">
      <alignment horizontal="center" vertical="center"/>
    </xf>
    <xf fontId="31" fillId="7" borderId="30" numFmtId="0" xfId="0" applyFont="1" applyFill="1" applyBorder="1" applyAlignment="1">
      <alignment wrapText="1"/>
    </xf>
    <xf fontId="31" fillId="10" borderId="32" numFmtId="4" xfId="0" applyNumberFormat="1" applyFont="1" applyFill="1" applyBorder="1"/>
    <xf fontId="31" fillId="0" borderId="31" numFmtId="4" xfId="0" applyNumberFormat="1" applyFont="1" applyBorder="1"/>
    <xf fontId="31" fillId="5" borderId="50" numFmtId="4" xfId="0" applyNumberFormat="1" applyFont="1" applyFill="1" applyBorder="1"/>
    <xf fontId="34" fillId="0" borderId="56" numFmtId="4" xfId="0" applyNumberFormat="1" applyFont="1" applyBorder="1"/>
    <xf fontId="31" fillId="7" borderId="30" numFmtId="0" xfId="0" applyFont="1" applyFill="1" applyBorder="1" applyAlignment="1">
      <alignment horizontal="center" wrapText="1"/>
    </xf>
    <xf fontId="31" fillId="10" borderId="32" numFmtId="4" xfId="0" applyNumberFormat="1" applyFont="1" applyFill="1" applyBorder="1" applyAlignment="1">
      <alignment horizontal="center"/>
    </xf>
    <xf fontId="31" fillId="0" borderId="30" numFmtId="4" xfId="0" applyNumberFormat="1" applyFont="1" applyBorder="1" applyAlignment="1">
      <alignment horizontal="center"/>
    </xf>
    <xf fontId="31" fillId="0" borderId="31" numFmtId="4" xfId="0" applyNumberFormat="1" applyFont="1" applyBorder="1" applyAlignment="1">
      <alignment horizontal="center"/>
    </xf>
    <xf fontId="15" fillId="0" borderId="31" numFmtId="4" xfId="0" applyNumberFormat="1" applyFont="1" applyBorder="1" applyAlignment="1">
      <alignment horizontal="center"/>
    </xf>
    <xf fontId="15" fillId="5" borderId="50" numFmtId="4" xfId="0" applyNumberFormat="1" applyFont="1" applyFill="1" applyBorder="1" applyAlignment="1">
      <alignment horizontal="center"/>
    </xf>
    <xf fontId="23" fillId="0" borderId="56" numFmtId="4" xfId="0" applyNumberFormat="1" applyFont="1" applyBorder="1" applyAlignment="1">
      <alignment horizontal="center"/>
    </xf>
    <xf fontId="15" fillId="10" borderId="32" numFmtId="4" xfId="0" applyNumberFormat="1" applyFont="1" applyFill="1" applyBorder="1" applyAlignment="1">
      <alignment horizontal="center" vertical="center"/>
    </xf>
    <xf fontId="15" fillId="0" borderId="30" numFmtId="4" xfId="0" applyNumberFormat="1" applyFont="1" applyBorder="1" applyAlignment="1">
      <alignment horizontal="center" vertical="center"/>
    </xf>
    <xf fontId="15" fillId="0" borderId="31" numFmtId="4" xfId="0" applyNumberFormat="1" applyFont="1" applyBorder="1" applyAlignment="1">
      <alignment horizontal="center" vertical="center"/>
    </xf>
    <xf fontId="15" fillId="5" borderId="50" numFmtId="4" xfId="0" applyNumberFormat="1" applyFont="1" applyFill="1" applyBorder="1" applyAlignment="1">
      <alignment horizontal="center" vertical="center"/>
    </xf>
    <xf fontId="23" fillId="0" borderId="51" numFmtId="4" xfId="0" applyNumberFormat="1" applyFont="1" applyBorder="1" applyAlignment="1">
      <alignment horizontal="center" vertical="center"/>
    </xf>
    <xf fontId="34" fillId="0" borderId="0" numFmtId="4" xfId="0" applyNumberFormat="1" applyFont="1"/>
    <xf fontId="30" fillId="0" borderId="15" numFmtId="0" xfId="0" applyFont="1" applyBorder="1"/>
    <xf fontId="30" fillId="0" borderId="17" numFmtId="0" xfId="0" applyFont="1" applyBorder="1"/>
    <xf fontId="11" fillId="0" borderId="15" numFmtId="0" xfId="0" applyFont="1" applyBorder="1"/>
    <xf fontId="11" fillId="0" borderId="17" numFmtId="0" xfId="0" applyFont="1" applyBorder="1"/>
    <xf fontId="0" fillId="0" borderId="1" numFmtId="0" xfId="0" applyBorder="1"/>
    <xf fontId="30" fillId="0" borderId="23" numFmtId="0" xfId="0" applyFont="1" applyBorder="1"/>
    <xf fontId="30" fillId="0" borderId="24" numFmtId="0" xfId="0" applyFont="1" applyBorder="1"/>
    <xf fontId="11" fillId="0" borderId="23" numFmtId="0" xfId="0" applyFont="1" applyBorder="1"/>
    <xf fontId="11" fillId="0" borderId="24" numFmtId="0" xfId="0" applyFont="1" applyBorder="1"/>
    <xf fontId="31" fillId="10" borderId="26" numFmtId="4" xfId="0" applyNumberFormat="1" applyFont="1" applyFill="1" applyBorder="1" applyAlignment="1">
      <alignment horizontal="center" vertical="center"/>
    </xf>
    <xf fontId="31" fillId="5" borderId="42" numFmtId="4" xfId="0" applyNumberFormat="1" applyFont="1" applyFill="1" applyBorder="1" applyAlignment="1">
      <alignment horizontal="center" vertical="center"/>
    </xf>
    <xf fontId="34" fillId="0" borderId="14" numFmtId="4" xfId="0" applyNumberFormat="1" applyFont="1" applyBorder="1" applyAlignment="1">
      <alignment horizontal="center" vertical="center"/>
    </xf>
    <xf fontId="28" fillId="0" borderId="19" numFmtId="0" xfId="0" applyFont="1" applyBorder="1"/>
    <xf fontId="23" fillId="0" borderId="8" numFmtId="4" xfId="0" applyNumberFormat="1" applyFont="1" applyBorder="1"/>
    <xf fontId="31" fillId="5" borderId="27" numFmtId="4" xfId="0" applyNumberFormat="1" applyFont="1" applyFill="1" applyBorder="1"/>
    <xf fontId="23" fillId="0" borderId="49" numFmtId="4" xfId="0" applyNumberFormat="1" applyFont="1" applyBorder="1"/>
    <xf fontId="31" fillId="10" borderId="1" numFmtId="4" xfId="0" applyNumberFormat="1" applyFont="1" applyFill="1" applyBorder="1" applyAlignment="1">
      <alignment horizontal="center" vertical="center"/>
    </xf>
    <xf fontId="31" fillId="5" borderId="32" numFmtId="4" xfId="0" applyNumberFormat="1" applyFont="1" applyFill="1" applyBorder="1"/>
    <xf fontId="31" fillId="7" borderId="57" numFmtId="0" xfId="0" applyFont="1" applyFill="1" applyBorder="1" applyAlignment="1">
      <alignment vertical="center" wrapText="1"/>
    </xf>
    <xf fontId="31" fillId="10" borderId="58" numFmtId="4" xfId="0" applyNumberFormat="1" applyFont="1" applyFill="1" applyBorder="1"/>
    <xf fontId="31" fillId="0" borderId="57" numFmtId="4" xfId="0" applyNumberFormat="1" applyFont="1" applyBorder="1"/>
    <xf fontId="31" fillId="0" borderId="2" numFmtId="4" xfId="0" applyNumberFormat="1" applyFont="1" applyBorder="1"/>
    <xf fontId="31" fillId="5" borderId="36" numFmtId="4" xfId="0" applyNumberFormat="1" applyFont="1" applyFill="1" applyBorder="1"/>
    <xf fontId="34" fillId="0" borderId="59" numFmtId="4" xfId="0" applyNumberFormat="1" applyFont="1" applyBorder="1"/>
    <xf fontId="31" fillId="7" borderId="57" numFmtId="0" xfId="0" applyFont="1" applyFill="1" applyBorder="1" applyAlignment="1">
      <alignment wrapText="1"/>
    </xf>
    <xf fontId="23" fillId="0" borderId="64" numFmtId="4" xfId="0" applyNumberFormat="1" applyFont="1" applyBorder="1"/>
    <xf fontId="0" fillId="0" borderId="2" numFmtId="0" xfId="0" applyBorder="1"/>
    <xf fontId="31" fillId="5" borderId="0" numFmtId="4" xfId="0" applyNumberFormat="1" applyFont="1" applyFill="1"/>
    <xf fontId="34" fillId="0" borderId="22" numFmtId="4" xfId="0" applyNumberFormat="1" applyFont="1" applyBorder="1"/>
    <xf fontId="30" fillId="0" borderId="11" numFmtId="0" xfId="0" applyFont="1" applyBorder="1"/>
    <xf fontId="30" fillId="0" borderId="12" numFmtId="0" xfId="0" applyFont="1" applyBorder="1"/>
    <xf fontId="11" fillId="0" borderId="12" numFmtId="0" xfId="0" applyFont="1" applyBorder="1"/>
    <xf fontId="30" fillId="0" borderId="12" numFmtId="4" xfId="0" applyNumberFormat="1" applyFont="1" applyBorder="1"/>
    <xf fontId="28" fillId="0" borderId="0" numFmtId="0" xfId="0" applyFont="1" applyAlignment="1">
      <alignment wrapText="1"/>
    </xf>
    <xf fontId="31" fillId="0" borderId="0" numFmtId="4" xfId="0" applyNumberFormat="1" applyFont="1" applyAlignment="1">
      <alignment horizontal="center" vertical="center"/>
    </xf>
    <xf fontId="31" fillId="5" borderId="0" numFmtId="4" xfId="0" applyNumberFormat="1" applyFont="1" applyFill="1" applyAlignment="1">
      <alignment horizontal="center" vertical="center"/>
    </xf>
    <xf fontId="34" fillId="0" borderId="22" numFmtId="4" xfId="0" applyNumberFormat="1" applyFont="1" applyBorder="1" applyAlignment="1">
      <alignment horizontal="center" vertical="center"/>
    </xf>
    <xf fontId="34" fillId="0" borderId="0" numFmtId="4" xfId="0" applyNumberFormat="1" applyFont="1" applyAlignment="1">
      <alignment horizontal="center" vertical="center"/>
    </xf>
    <xf fontId="31" fillId="0" borderId="25" numFmtId="0" xfId="0" applyFont="1" applyBorder="1" applyAlignment="1">
      <alignment horizontal="center" vertical="center"/>
    </xf>
    <xf fontId="31" fillId="0" borderId="26" numFmtId="0" xfId="0" applyFont="1" applyBorder="1" applyAlignment="1">
      <alignment horizontal="center" vertical="center"/>
    </xf>
    <xf fontId="31" fillId="0" borderId="26" numFmtId="2" xfId="0" applyNumberFormat="1" applyFont="1" applyBorder="1" applyAlignment="1">
      <alignment horizontal="center" vertical="center"/>
    </xf>
    <xf fontId="31" fillId="10" borderId="26" numFmtId="2" xfId="0" applyNumberFormat="1" applyFont="1" applyFill="1" applyBorder="1" applyAlignment="1">
      <alignment horizontal="center" vertical="center"/>
    </xf>
    <xf fontId="31" fillId="0" borderId="42" numFmtId="2" xfId="0" applyNumberFormat="1" applyFont="1" applyBorder="1" applyAlignment="1">
      <alignment horizontal="center" vertical="center"/>
    </xf>
    <xf fontId="31" fillId="0" borderId="27" numFmtId="4" xfId="0" applyNumberFormat="1" applyFont="1" applyBorder="1"/>
    <xf fontId="31" fillId="0" borderId="1" numFmtId="2" xfId="0" applyNumberFormat="1" applyFont="1" applyBorder="1" applyAlignment="1">
      <alignment horizontal="center" vertical="center"/>
    </xf>
    <xf fontId="31" fillId="0" borderId="3" numFmtId="2" xfId="0" applyNumberFormat="1" applyFont="1" applyBorder="1" applyAlignment="1">
      <alignment horizontal="center" vertical="center"/>
    </xf>
    <xf fontId="31" fillId="0" borderId="29" numFmtId="4" xfId="0" applyNumberFormat="1" applyFont="1" applyBorder="1"/>
    <xf fontId="31" fillId="10" borderId="1" numFmtId="2" xfId="0" applyNumberFormat="1" applyFont="1" applyFill="1" applyBorder="1" applyAlignment="1">
      <alignment horizontal="center" vertical="center"/>
    </xf>
    <xf fontId="31" fillId="0" borderId="31" numFmtId="2" xfId="0" applyNumberFormat="1" applyFont="1" applyBorder="1" applyAlignment="1">
      <alignment horizontal="center" vertical="center"/>
    </xf>
    <xf fontId="31" fillId="0" borderId="0" numFmtId="0" xfId="0" applyFont="1" applyAlignment="1">
      <alignment horizontal="center" vertical="center"/>
    </xf>
    <xf fontId="31" fillId="0" borderId="0" numFmtId="2" xfId="0" applyNumberFormat="1" applyFont="1" applyAlignment="1">
      <alignment horizontal="center" vertical="center"/>
    </xf>
    <xf fontId="31" fillId="0" borderId="0" numFmtId="2" xfId="0" applyNumberFormat="1" applyFont="1"/>
    <xf fontId="35" fillId="0" borderId="0" numFmtId="4" xfId="0" applyNumberFormat="1" applyFont="1"/>
    <xf fontId="35" fillId="0" borderId="0" numFmtId="0" xfId="0" applyFont="1"/>
    <xf fontId="36" fillId="0" borderId="0" numFmtId="4" xfId="0" applyNumberFormat="1" applyFont="1"/>
    <xf fontId="32" fillId="0" borderId="0" numFmtId="4" xfId="0" applyNumberFormat="1" applyFont="1"/>
    <xf fontId="37" fillId="0" borderId="11" numFmtId="0" xfId="0" applyFont="1" applyBorder="1" applyAlignment="1">
      <alignment horizontal="left"/>
    </xf>
    <xf fontId="37" fillId="0" borderId="12" numFmtId="0" xfId="0" applyFont="1" applyBorder="1" applyAlignment="1">
      <alignment horizontal="left"/>
    </xf>
    <xf fontId="37" fillId="0" borderId="13" numFmtId="0" xfId="0" applyFont="1" applyBorder="1" applyAlignment="1">
      <alignment horizontal="left"/>
    </xf>
    <xf fontId="36" fillId="0" borderId="39" numFmtId="4" xfId="0" applyNumberFormat="1" applyFont="1" applyBorder="1"/>
    <xf fontId="31" fillId="5" borderId="0" numFmtId="0" xfId="0" applyFont="1" applyFill="1"/>
    <xf fontId="8" fillId="0" borderId="0" numFmtId="0" xfId="0" applyFont="1" applyAlignment="1">
      <alignment wrapText="1"/>
    </xf>
    <xf fontId="34" fillId="0" borderId="0" numFmtId="0" xfId="0" applyFont="1"/>
    <xf fontId="38" fillId="0" borderId="0" numFmtId="4" xfId="0" applyNumberFormat="1" applyFont="1"/>
    <xf fontId="37" fillId="0" borderId="0" numFmtId="0" xfId="0" applyFont="1"/>
    <xf fontId="3" fillId="0" borderId="13" numFmtId="4" xfId="0" applyNumberFormat="1" applyFont="1" applyBorder="1"/>
    <xf fontId="39" fillId="0" borderId="13" numFmtId="4" xfId="0" applyNumberFormat="1" applyFont="1" applyBorder="1"/>
    <xf fontId="40" fillId="0" borderId="0" numFmtId="0" xfId="0" applyFont="1" applyAlignment="1">
      <alignment horizontal="center"/>
    </xf>
    <xf fontId="9" fillId="0" borderId="36" numFmtId="0" xfId="0" applyFont="1" applyBorder="1"/>
    <xf fontId="9" fillId="0" borderId="65" numFmtId="0" xfId="0" applyFont="1" applyBorder="1"/>
    <xf fontId="9" fillId="0" borderId="66" numFmtId="0" xfId="0" applyFont="1" applyBorder="1"/>
    <xf fontId="41" fillId="0" borderId="0" numFmtId="0" xfId="0" applyFont="1"/>
    <xf fontId="41" fillId="5" borderId="0" numFmtId="0" xfId="0" applyFont="1" applyFill="1"/>
    <xf fontId="10" fillId="0" borderId="3" numFmtId="0" xfId="0" applyFont="1" applyBorder="1"/>
    <xf fontId="10" fillId="0" borderId="7" numFmtId="0" xfId="0" applyFont="1" applyBorder="1"/>
    <xf fontId="9" fillId="0" borderId="4" numFmtId="0" xfId="0" applyFont="1" applyBorder="1"/>
    <xf fontId="42" fillId="0" borderId="0" numFmtId="0" xfId="0" applyFont="1"/>
    <xf fontId="11" fillId="0" borderId="14" numFmtId="164" xfId="0" applyNumberFormat="1" applyFont="1" applyBorder="1" applyAlignment="1">
      <alignment horizontal="center" vertical="top" wrapText="1"/>
    </xf>
    <xf fontId="11" fillId="0" borderId="22" numFmtId="164" xfId="0" applyNumberFormat="1" applyFont="1" applyBorder="1" applyAlignment="1">
      <alignment horizontal="center" vertical="top" wrapText="1"/>
    </xf>
    <xf fontId="11" fillId="0" borderId="18" numFmtId="164" xfId="0" applyNumberFormat="1" applyFont="1" applyBorder="1" applyAlignment="1">
      <alignment horizontal="center" vertical="top" wrapText="1"/>
    </xf>
    <xf fontId="9" fillId="0" borderId="1" numFmtId="0" xfId="0" applyFont="1" applyBorder="1" applyAlignment="1">
      <alignment vertical="center" wrapText="1"/>
    </xf>
    <xf fontId="13" fillId="6" borderId="1" numFmtId="0" xfId="0" applyFont="1" applyFill="1" applyBorder="1" applyAlignment="1">
      <alignment vertical="center" wrapText="1"/>
    </xf>
    <xf fontId="16" fillId="0" borderId="1" numFmtId="0" xfId="0" applyFont="1" applyBorder="1" applyAlignment="1">
      <alignment vertical="center"/>
    </xf>
    <xf fontId="9" fillId="6" borderId="1" numFmtId="0" xfId="0" applyFont="1" applyFill="1" applyBorder="1" applyAlignment="1">
      <alignment vertical="center" wrapText="1"/>
    </xf>
    <xf fontId="9" fillId="7" borderId="25" numFmtId="0" xfId="0" applyFont="1" applyFill="1" applyBorder="1"/>
    <xf fontId="16" fillId="0" borderId="26" numFmtId="2" xfId="0" applyNumberFormat="1" applyFont="1" applyBorder="1"/>
    <xf fontId="9" fillId="0" borderId="27" numFmtId="0" xfId="0" applyFont="1" applyBorder="1" applyAlignment="1">
      <alignment horizontal="center" vertical="center" wrapText="1"/>
    </xf>
    <xf fontId="9" fillId="8" borderId="15" numFmtId="0" xfId="0" applyFont="1" applyFill="1" applyBorder="1" applyAlignment="1">
      <alignment vertical="center"/>
    </xf>
    <xf fontId="16" fillId="0" borderId="27" numFmtId="2" xfId="0" applyNumberFormat="1" applyFont="1" applyBorder="1" applyAlignment="1">
      <alignment vertical="center"/>
    </xf>
    <xf fontId="9" fillId="7" borderId="28" numFmtId="0" xfId="0" applyFont="1" applyFill="1" applyBorder="1"/>
    <xf fontId="9" fillId="0" borderId="29" numFmtId="0" xfId="0" applyFont="1" applyBorder="1" applyAlignment="1">
      <alignment horizontal="center" vertical="center" wrapText="1"/>
    </xf>
    <xf fontId="9" fillId="8" borderId="64" numFmtId="0" xfId="0" applyFont="1" applyFill="1" applyBorder="1" applyAlignment="1">
      <alignment vertical="center"/>
    </xf>
    <xf fontId="9" fillId="0" borderId="29" numFmtId="2" xfId="0" applyNumberFormat="1" applyFont="1" applyBorder="1" applyAlignment="1">
      <alignment vertical="center"/>
    </xf>
    <xf fontId="9" fillId="7" borderId="30" numFmtId="0" xfId="0" applyFont="1" applyFill="1" applyBorder="1" applyAlignment="1">
      <alignment wrapText="1"/>
    </xf>
    <xf fontId="9" fillId="0" borderId="31" numFmtId="2" xfId="0" applyNumberFormat="1" applyFont="1" applyBorder="1"/>
    <xf fontId="9" fillId="0" borderId="32" numFmtId="0" xfId="0" applyFont="1" applyBorder="1" applyAlignment="1">
      <alignment horizontal="center" vertical="center" wrapText="1"/>
    </xf>
    <xf fontId="9" fillId="8" borderId="51" numFmtId="0" xfId="0" applyFont="1" applyFill="1" applyBorder="1" applyAlignment="1">
      <alignment vertical="center" wrapText="1"/>
    </xf>
    <xf fontId="9" fillId="0" borderId="32" numFmtId="2" xfId="0" applyNumberFormat="1" applyFont="1" applyBorder="1" applyAlignment="1">
      <alignment vertical="center"/>
    </xf>
    <xf fontId="10" fillId="0" borderId="33" numFmtId="0" xfId="0" applyFont="1" applyBorder="1" applyAlignment="1">
      <alignment vertical="center" wrapText="1"/>
    </xf>
    <xf fontId="10" fillId="9" borderId="35" numFmtId="4" xfId="0" applyNumberFormat="1" applyFont="1" applyFill="1" applyBorder="1" applyAlignment="1">
      <alignment vertical="center"/>
    </xf>
    <xf fontId="9" fillId="0" borderId="26" numFmtId="4" xfId="0" applyNumberFormat="1" applyFont="1" applyBorder="1"/>
    <xf fontId="9" fillId="0" borderId="26" numFmtId="0" xfId="0" applyFont="1" applyBorder="1" applyAlignment="1">
      <alignment horizontal="left" wrapText="1"/>
    </xf>
    <xf fontId="9" fillId="0" borderId="27" numFmtId="0" xfId="0" applyFont="1" applyBorder="1" applyAlignment="1">
      <alignment horizontal="left" wrapText="1"/>
    </xf>
    <xf fontId="9" fillId="0" borderId="28" numFmtId="0" xfId="0" applyFont="1" applyBorder="1"/>
    <xf fontId="9" fillId="0" borderId="1" numFmtId="4" xfId="0" applyNumberFormat="1" applyFont="1" applyBorder="1"/>
    <xf fontId="9" fillId="0" borderId="1" numFmtId="0" xfId="0" applyFont="1" applyBorder="1" applyAlignment="1">
      <alignment horizontal="left" wrapText="1"/>
    </xf>
    <xf fontId="9" fillId="0" borderId="29" numFmtId="0" xfId="0" applyFont="1" applyBorder="1" applyAlignment="1">
      <alignment horizontal="left" wrapText="1"/>
    </xf>
    <xf fontId="13" fillId="0" borderId="28" numFmtId="0" xfId="0" applyFont="1" applyBorder="1" applyAlignment="1">
      <alignment wrapText="1"/>
    </xf>
    <xf fontId="16" fillId="0" borderId="1" numFmtId="4" xfId="0" applyNumberFormat="1" applyFont="1" applyBorder="1"/>
    <xf fontId="9" fillId="0" borderId="30" numFmtId="0" xfId="0" applyFont="1" applyBorder="1"/>
    <xf fontId="16" fillId="0" borderId="31" numFmtId="4" xfId="0" applyNumberFormat="1" applyFont="1" applyBorder="1"/>
    <xf fontId="9" fillId="0" borderId="31" numFmtId="0" xfId="0" applyFont="1" applyBorder="1" applyAlignment="1">
      <alignment horizontal="left" wrapText="1"/>
    </xf>
    <xf fontId="9" fillId="0" borderId="32" numFmtId="0" xfId="0" applyFont="1" applyBorder="1" applyAlignment="1">
      <alignment horizontal="left" wrapText="1"/>
    </xf>
    <xf fontId="19" fillId="0" borderId="11" numFmtId="0" xfId="0" applyFont="1" applyBorder="1" applyAlignment="1">
      <alignment horizontal="left"/>
    </xf>
    <xf fontId="19" fillId="0" borderId="12" numFmtId="0" xfId="0" applyFont="1" applyBorder="1"/>
    <xf fontId="19" fillId="0" borderId="17" numFmtId="0" xfId="0" applyFont="1" applyBorder="1"/>
    <xf fontId="5" fillId="0" borderId="14" numFmtId="0" xfId="0" applyFont="1" applyBorder="1" applyAlignment="1">
      <alignment horizontal="center" wrapText="1"/>
    </xf>
    <xf fontId="19" fillId="0" borderId="14" numFmtId="0" xfId="0" applyFont="1" applyBorder="1" applyAlignment="1">
      <alignment horizontal="center" wrapText="1"/>
    </xf>
    <xf fontId="19" fillId="0" borderId="15" numFmtId="0" xfId="0" applyFont="1" applyBorder="1" applyAlignment="1">
      <alignment horizontal="center" wrapText="1"/>
    </xf>
    <xf fontId="19" fillId="0" borderId="17" numFmtId="0" xfId="0" applyFont="1" applyBorder="1" applyAlignment="1">
      <alignment horizontal="center" wrapText="1"/>
    </xf>
    <xf fontId="20" fillId="5" borderId="15" numFmtId="0" xfId="0" applyFont="1" applyFill="1" applyBorder="1" applyAlignment="1">
      <alignment horizontal="center"/>
    </xf>
    <xf fontId="20" fillId="5" borderId="16" numFmtId="0" xfId="0" applyFont="1" applyFill="1" applyBorder="1" applyAlignment="1">
      <alignment horizontal="center"/>
    </xf>
    <xf fontId="5" fillId="0" borderId="16" numFmtId="4" xfId="0" applyNumberFormat="1" applyFont="1" applyBorder="1"/>
    <xf fontId="19" fillId="0" borderId="16" numFmtId="0" xfId="0" applyFont="1" applyBorder="1" applyAlignment="1">
      <alignment horizontal="center"/>
    </xf>
    <xf fontId="19" fillId="0" borderId="17" numFmtId="0" xfId="0" applyFont="1" applyBorder="1" applyAlignment="1">
      <alignment horizontal="center"/>
    </xf>
    <xf fontId="5" fillId="0" borderId="18" numFmtId="0" xfId="0" applyFont="1" applyBorder="1" applyAlignment="1">
      <alignment horizontal="center" wrapText="1"/>
    </xf>
    <xf fontId="19" fillId="0" borderId="22" numFmtId="0" xfId="0" applyFont="1" applyBorder="1" applyAlignment="1">
      <alignment horizontal="center" wrapText="1"/>
    </xf>
    <xf fontId="19" fillId="0" borderId="23" numFmtId="0" xfId="0" applyFont="1" applyBorder="1" applyAlignment="1">
      <alignment horizontal="center" wrapText="1"/>
    </xf>
    <xf fontId="19" fillId="0" borderId="24" numFmtId="0" xfId="0" applyFont="1" applyBorder="1" applyAlignment="1">
      <alignment horizontal="center" wrapText="1"/>
    </xf>
    <xf fontId="19" fillId="5" borderId="19" numFmtId="0" xfId="0" applyFont="1" applyFill="1" applyBorder="1" applyAlignment="1">
      <alignment horizontal="right"/>
    </xf>
    <xf fontId="19" fillId="5" borderId="20" numFmtId="0" xfId="0" applyFont="1" applyFill="1" applyBorder="1" applyAlignment="1">
      <alignment horizontal="right"/>
    </xf>
    <xf fontId="19" fillId="5" borderId="15" numFmtId="0" xfId="0" applyFont="1" applyFill="1" applyBorder="1" applyAlignment="1">
      <alignment horizontal="left" wrapText="1"/>
    </xf>
    <xf fontId="19" fillId="5" borderId="16" numFmtId="0" xfId="0" applyFont="1" applyFill="1" applyBorder="1" applyAlignment="1">
      <alignment horizontal="left" wrapText="1"/>
    </xf>
    <xf fontId="19" fillId="5" borderId="17" numFmtId="0" xfId="0" applyFont="1" applyFill="1" applyBorder="1" applyAlignment="1">
      <alignment horizontal="left" wrapText="1"/>
    </xf>
    <xf fontId="5" fillId="6" borderId="8" numFmtId="4" xfId="0" applyNumberFormat="1" applyFont="1" applyFill="1" applyBorder="1"/>
    <xf fontId="19" fillId="5" borderId="11" numFmtId="0" xfId="0" applyFont="1" applyFill="1" applyBorder="1" applyAlignment="1">
      <alignment horizontal="left" wrapText="1"/>
    </xf>
    <xf fontId="19" fillId="5" borderId="12" numFmtId="0" xfId="0" applyFont="1" applyFill="1" applyBorder="1" applyAlignment="1">
      <alignment horizontal="left" wrapText="1"/>
    </xf>
    <xf fontId="19" fillId="5" borderId="13" numFmtId="0" xfId="0" applyFont="1" applyFill="1" applyBorder="1" applyAlignment="1">
      <alignment horizontal="left" wrapText="1"/>
    </xf>
    <xf fontId="19" fillId="6" borderId="39" numFmtId="2" xfId="0" applyNumberFormat="1" applyFont="1" applyFill="1" applyBorder="1"/>
    <xf fontId="19" fillId="5" borderId="11" numFmtId="0" xfId="0" applyFont="1" applyFill="1" applyBorder="1" applyAlignment="1">
      <alignment wrapText="1"/>
    </xf>
    <xf fontId="19" fillId="5" borderId="12" numFmtId="0" xfId="0" applyFont="1" applyFill="1" applyBorder="1" applyAlignment="1">
      <alignment wrapText="1"/>
    </xf>
    <xf fontId="19" fillId="5" borderId="13" numFmtId="0" xfId="0" applyFont="1" applyFill="1" applyBorder="1" applyAlignment="1">
      <alignment wrapText="1"/>
    </xf>
    <xf fontId="19" fillId="6" borderId="39" numFmtId="4" xfId="0" applyNumberFormat="1" applyFont="1" applyFill="1" applyBorder="1"/>
    <xf fontId="19" fillId="0" borderId="18" numFmtId="0" xfId="0" applyFont="1" applyBorder="1" applyAlignment="1">
      <alignment horizontal="center" wrapText="1"/>
    </xf>
    <xf fontId="19" fillId="0" borderId="19" numFmtId="0" xfId="0" applyFont="1" applyBorder="1" applyAlignment="1">
      <alignment horizontal="center" wrapText="1"/>
    </xf>
    <xf fontId="19" fillId="0" borderId="21" numFmtId="0" xfId="0" applyFont="1" applyBorder="1" applyAlignment="1">
      <alignment horizontal="center" wrapText="1"/>
    </xf>
    <xf fontId="20" fillId="0" borderId="41" numFmtId="0" xfId="0" applyFont="1" applyBorder="1"/>
    <xf fontId="19" fillId="5" borderId="38" numFmtId="0" xfId="0" applyFont="1" applyFill="1" applyBorder="1" applyAlignment="1">
      <alignment wrapText="1"/>
    </xf>
    <xf fontId="19" fillId="0" borderId="45" numFmtId="0" xfId="0" applyFont="1" applyBorder="1"/>
    <xf fontId="19" fillId="0" borderId="26" numFmtId="0" xfId="0" applyFont="1" applyBorder="1"/>
    <xf fontId="19" fillId="0" borderId="27" numFmtId="0" xfId="0" applyFont="1" applyBorder="1" applyAlignment="1">
      <alignment wrapText="1"/>
    </xf>
    <xf fontId="19" fillId="0" borderId="24" numFmtId="0" xfId="0" applyFont="1" applyBorder="1" applyAlignment="1">
      <alignment wrapText="1"/>
    </xf>
    <xf fontId="19" fillId="0" borderId="29" numFmtId="0" xfId="0" applyFont="1" applyBorder="1"/>
    <xf fontId="5" fillId="0" borderId="1" numFmtId="0" xfId="0" applyFont="1" applyBorder="1"/>
    <xf fontId="5" fillId="0" borderId="1" numFmtId="4" xfId="0" applyNumberFormat="1" applyFont="1" applyBorder="1"/>
    <xf fontId="5" fillId="10" borderId="0" numFmtId="4" xfId="0" applyNumberFormat="1" applyFont="1" applyFill="1"/>
    <xf fontId="0" fillId="10" borderId="24" numFmtId="0" xfId="0" applyFill="1" applyBorder="1"/>
    <xf fontId="15" fillId="10" borderId="0" numFmtId="0" xfId="0" applyFont="1" applyFill="1"/>
    <xf fontId="15" fillId="0" borderId="52" numFmtId="4" xfId="0" applyNumberFormat="1" applyFont="1" applyBorder="1"/>
    <xf fontId="10" fillId="0" borderId="11" numFmtId="4" xfId="0" applyNumberFormat="1" applyFont="1" applyBorder="1"/>
    <xf fontId="5" fillId="0" borderId="1" numFmtId="0" xfId="0" applyFont="1" applyBorder="1" applyAlignment="1">
      <alignment horizontal="center"/>
    </xf>
    <xf fontId="23" fillId="0" borderId="51" numFmtId="4" xfId="0" applyNumberFormat="1" applyFont="1" applyBorder="1"/>
    <xf fontId="5" fillId="0" borderId="67" numFmtId="4" xfId="0" applyNumberFormat="1" applyFont="1" applyBorder="1"/>
    <xf fontId="5" fillId="0" borderId="13" numFmtId="0" xfId="0" applyFont="1" applyBorder="1"/>
    <xf fontId="8" fillId="0" borderId="0" numFmtId="0" xfId="0" applyFont="1" applyAlignment="1">
      <alignment horizontal="center" wrapText="1"/>
    </xf>
    <xf fontId="22" fillId="0" borderId="25" numFmtId="0" xfId="0" applyFont="1" applyBorder="1" applyAlignment="1">
      <alignment horizontal="left"/>
    </xf>
    <xf fontId="22" fillId="0" borderId="26" numFmtId="0" xfId="0" applyFont="1" applyBorder="1" applyAlignment="1">
      <alignment horizontal="left"/>
    </xf>
    <xf fontId="16" fillId="0" borderId="27" numFmtId="4" xfId="0" applyNumberFormat="1" applyFont="1" applyBorder="1"/>
    <xf fontId="22" fillId="0" borderId="30" numFmtId="0" xfId="0" applyFont="1" applyBorder="1" applyAlignment="1">
      <alignment horizontal="left"/>
    </xf>
    <xf fontId="22" fillId="0" borderId="31" numFmtId="0" xfId="0" applyFont="1" applyBorder="1" applyAlignment="1">
      <alignment horizontal="left"/>
    </xf>
    <xf fontId="16" fillId="0" borderId="32" numFmtId="4" xfId="0" applyNumberFormat="1" applyFont="1" applyBorder="1"/>
    <xf fontId="43" fillId="0" borderId="0" numFmtId="0" xfId="0" applyFont="1"/>
    <xf fontId="44" fillId="0" borderId="0" numFmtId="4" xfId="0" applyNumberFormat="1" applyFont="1"/>
    <xf fontId="44" fillId="0" borderId="0" numFmtId="0" xfId="0" applyFont="1"/>
    <xf fontId="16" fillId="0" borderId="0" numFmtId="4" xfId="0" applyNumberFormat="1" applyFont="1"/>
    <xf fontId="22" fillId="0" borderId="11" numFmtId="0" xfId="0" applyFont="1" applyBorder="1" applyAlignment="1">
      <alignment horizontal="left"/>
    </xf>
    <xf fontId="22" fillId="0" borderId="12" numFmtId="0" xfId="0" applyFont="1" applyBorder="1" applyAlignment="1">
      <alignment horizontal="left"/>
    </xf>
    <xf fontId="22" fillId="0" borderId="68" numFmtId="0" xfId="0" applyFont="1" applyBorder="1" applyAlignment="1">
      <alignment horizontal="left"/>
    </xf>
    <xf fontId="16" fillId="0" borderId="13" numFmtId="4" xfId="0" applyNumberFormat="1" applyFont="1" applyBorder="1"/>
    <xf fontId="45" fillId="0" borderId="0" numFmtId="0" xfId="0" applyFont="1"/>
    <xf fontId="22" fillId="0" borderId="13" numFmtId="0" xfId="0" applyFont="1" applyBorder="1" applyAlignment="1">
      <alignment horizontal="left"/>
    </xf>
    <xf fontId="10" fillId="0" borderId="13" numFmtId="4" xfId="0" applyNumberFormat="1" applyFont="1" applyBorder="1"/>
    <xf fontId="0" fillId="0" borderId="0" numFmtId="2" xfId="0" applyNumberFormat="1"/>
    <xf fontId="9" fillId="0" borderId="25" numFmtId="0" xfId="0" applyFont="1" applyBorder="1" applyAlignment="1">
      <alignment vertical="center"/>
    </xf>
    <xf fontId="10" fillId="0" borderId="26" numFmtId="0" xfId="0" applyFont="1" applyBorder="1" applyAlignment="1">
      <alignment vertical="center"/>
    </xf>
    <xf fontId="9" fillId="0" borderId="27" numFmtId="0" xfId="0" applyFont="1" applyBorder="1" applyAlignment="1">
      <alignment vertical="center"/>
    </xf>
    <xf fontId="9" fillId="0" borderId="29" numFmtId="0" xfId="0" applyFont="1" applyBorder="1" applyAlignment="1">
      <alignment vertical="center" wrapText="1"/>
    </xf>
    <xf fontId="9" fillId="0" borderId="29" numFmtId="0" xfId="0" applyFont="1" applyBorder="1" applyAlignment="1">
      <alignment vertical="center"/>
    </xf>
    <xf fontId="13" fillId="6" borderId="25" numFmtId="0" xfId="0" applyFont="1" applyFill="1" applyBorder="1" applyAlignment="1">
      <alignment vertical="center" wrapText="1"/>
    </xf>
    <xf fontId="16" fillId="0" borderId="26" numFmtId="0" xfId="0" applyFont="1" applyBorder="1" applyAlignment="1">
      <alignment vertical="center"/>
    </xf>
    <xf fontId="13" fillId="6" borderId="28" numFmtId="0" xfId="0" applyFont="1" applyFill="1" applyBorder="1" applyAlignment="1">
      <alignment vertical="center" wrapText="1"/>
    </xf>
    <xf fontId="9" fillId="6" borderId="28" numFmtId="0" xfId="0" applyFont="1" applyFill="1" applyBorder="1" applyAlignment="1">
      <alignment vertical="center"/>
    </xf>
    <xf fontId="9" fillId="6" borderId="30" numFmtId="0" xfId="0" applyFont="1" applyFill="1" applyBorder="1" applyAlignment="1">
      <alignment vertical="center"/>
    </xf>
    <xf fontId="9" fillId="7" borderId="1" numFmtId="0" xfId="0" applyFont="1" applyFill="1" applyBorder="1" applyAlignment="1">
      <alignment vertical="center"/>
    </xf>
    <xf fontId="9" fillId="0" borderId="0" numFmtId="0" xfId="0" applyFont="1" applyAlignment="1">
      <alignment vertical="top"/>
    </xf>
    <xf fontId="9" fillId="8" borderId="15" numFmtId="0" xfId="0" applyFont="1" applyFill="1" applyBorder="1"/>
    <xf fontId="9" fillId="8" borderId="64" numFmtId="0" xfId="0" applyFont="1" applyFill="1" applyBorder="1"/>
    <xf fontId="9" fillId="7" borderId="1" numFmtId="0" xfId="0" applyFont="1" applyFill="1" applyBorder="1" applyAlignment="1">
      <alignment vertical="center" wrapText="1"/>
    </xf>
    <xf fontId="9" fillId="8" borderId="51" numFmtId="0" xfId="0" applyFont="1" applyFill="1" applyBorder="1" applyAlignment="1">
      <alignment wrapText="1"/>
    </xf>
    <xf fontId="22" fillId="0" borderId="25" numFmtId="0" xfId="0" applyFont="1" applyBorder="1"/>
    <xf fontId="44" fillId="0" borderId="26" numFmtId="4" xfId="0" applyNumberFormat="1" applyFont="1" applyBorder="1"/>
    <xf fontId="44" fillId="0" borderId="26" numFmtId="0" xfId="0" applyFont="1" applyBorder="1"/>
    <xf fontId="16" fillId="0" borderId="26" numFmtId="4" xfId="0" applyNumberFormat="1" applyFont="1" applyBorder="1"/>
    <xf fontId="16" fillId="0" borderId="26" numFmtId="0" xfId="0" applyFont="1" applyBorder="1"/>
    <xf fontId="22" fillId="0" borderId="30" numFmtId="0" xfId="0" applyFont="1" applyBorder="1"/>
    <xf fontId="44" fillId="0" borderId="31" numFmtId="4" xfId="0" applyNumberFormat="1" applyFont="1" applyBorder="1"/>
    <xf fontId="44" fillId="0" borderId="31" numFmtId="0" xfId="0" applyFont="1" applyBorder="1"/>
    <xf fontId="16" fillId="0" borderId="31" numFmtId="0" xfId="0" applyFont="1" applyBorder="1"/>
    <xf fontId="22" fillId="0" borderId="11" numFmtId="0" xfId="0" applyFont="1" applyBorder="1"/>
    <xf fontId="44" fillId="0" borderId="12" numFmtId="4" xfId="0" applyNumberFormat="1" applyFont="1" applyBorder="1"/>
    <xf fontId="44" fillId="0" borderId="12" numFmtId="0" xfId="0" applyFont="1" applyBorder="1"/>
    <xf fontId="16" fillId="0" borderId="12" numFmtId="4" xfId="0" applyNumberFormat="1" applyFont="1" applyBorder="1"/>
    <xf fontId="16" fillId="0" borderId="12" numFmtId="0" xfId="0" applyFont="1" applyBorder="1"/>
    <xf fontId="15" fillId="0" borderId="12" numFmtId="0" xfId="0" applyFont="1" applyBorder="1"/>
    <xf fontId="9" fillId="0" borderId="12" numFmtId="4" xfId="0" applyNumberFormat="1" applyFont="1" applyBorder="1"/>
    <xf fontId="9" fillId="0" borderId="12" numFmtId="0" xfId="0" applyFont="1" applyBorder="1"/>
    <xf fontId="46" fillId="0" borderId="1" numFmtId="0" xfId="0" applyFont="1" applyBorder="1" applyAlignment="1">
      <alignment vertical="center" wrapText="1"/>
    </xf>
    <xf fontId="9" fillId="0" borderId="26" numFmtId="0" xfId="0" applyFont="1" applyBorder="1" applyAlignment="1">
      <alignment vertical="center" wrapText="1"/>
    </xf>
    <xf fontId="9" fillId="0" borderId="27" numFmtId="0" xfId="0" applyFont="1" applyBorder="1" applyAlignment="1">
      <alignment vertical="center" wrapText="1"/>
    </xf>
    <xf fontId="9" fillId="6" borderId="28" numFmtId="0" xfId="0" applyFont="1" applyFill="1" applyBorder="1" applyAlignment="1">
      <alignment vertical="center" wrapText="1"/>
    </xf>
    <xf fontId="9" fillId="6" borderId="30" numFmtId="0" xfId="0" applyFont="1" applyFill="1" applyBorder="1" applyAlignment="1">
      <alignment vertical="center" wrapText="1"/>
    </xf>
    <xf fontId="9" fillId="0" borderId="31" numFmtId="0" xfId="0" applyFont="1" applyBorder="1" applyAlignment="1">
      <alignment vertical="center" wrapText="1"/>
    </xf>
    <xf fontId="9" fillId="0" borderId="32" numFmtId="0" xfId="0" applyFont="1" applyBorder="1" applyAlignment="1">
      <alignment vertical="center" wrapText="1"/>
    </xf>
    <xf fontId="9" fillId="8" borderId="1" numFmtId="0" xfId="0" applyFont="1" applyFill="1" applyBorder="1" applyAlignment="1">
      <alignment horizontal="left" vertical="center"/>
    </xf>
    <xf fontId="16" fillId="0" borderId="1" numFmtId="2" xfId="0" applyNumberFormat="1" applyFont="1" applyBorder="1" applyAlignment="1">
      <alignment horizontal="center" vertical="center"/>
    </xf>
    <xf fontId="9" fillId="0" borderId="0" numFmtId="0" xfId="0" applyFont="1" applyAlignment="1">
      <alignment horizontal="left" vertical="center"/>
    </xf>
    <xf fontId="9" fillId="8" borderId="1" numFmtId="0" xfId="0" applyFont="1" applyFill="1" applyBorder="1" applyAlignment="1">
      <alignment horizontal="left" vertical="center" wrapText="1"/>
    </xf>
    <xf fontId="10" fillId="0" borderId="33" numFmtId="0" xfId="0" applyFont="1" applyBorder="1" applyAlignment="1">
      <alignment horizontal="center" vertical="center" wrapText="1"/>
    </xf>
    <xf fontId="10" fillId="9" borderId="35" numFmtId="4" xfId="0" applyNumberFormat="1" applyFont="1" applyFill="1" applyBorder="1" applyAlignment="1">
      <alignment horizontal="center" vertical="center"/>
    </xf>
    <xf fontId="10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16" activeCellId="0" sqref="I16"/>
    </sheetView>
  </sheetViews>
  <sheetFormatPr defaultRowHeight="14.25"/>
  <cols>
    <col min="1" max="1" style="1" width="9.140625"/>
    <col customWidth="1" min="2" max="2" style="1" width="41.140625"/>
    <col customWidth="1" min="3" max="3" style="1" width="18"/>
    <col customWidth="1" min="4" max="4" style="1" width="25.42578125"/>
    <col customWidth="1" min="5" max="5" style="1" width="8.7109375"/>
    <col customWidth="1" min="6" max="6" style="1" width="16"/>
    <col customWidth="1" min="7" max="7" style="1" width="12.140625"/>
    <col customWidth="1" min="8" max="8" style="1" width="13.5703125"/>
    <col customWidth="1" min="9" max="9" style="1" width="13.28515625"/>
    <col customWidth="1" min="10" max="10" style="1" width="12.28515625"/>
    <col customWidth="1" min="11" max="11" style="1" width="10.42578125"/>
    <col customWidth="1" min="12" max="12" style="1" width="13.85546875"/>
    <col min="13" max="16384" style="1" width="9.140625"/>
  </cols>
  <sheetData>
    <row r="1" ht="19.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B2" s="3"/>
      <c r="C2" s="3"/>
      <c r="D2" s="3"/>
      <c r="E2" s="3"/>
      <c r="F2" s="3"/>
      <c r="G2" s="3"/>
      <c r="H2" s="3"/>
    </row>
    <row r="3" ht="96.75" customHeight="1">
      <c r="B3" s="4" t="s">
        <v>2</v>
      </c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ht="14.25" customHeight="1"/>
    <row r="5" ht="47.25">
      <c r="B5" s="6" t="s">
        <v>3</v>
      </c>
      <c r="C5" s="6" t="s">
        <v>4</v>
      </c>
      <c r="D5" s="6" t="s">
        <v>5</v>
      </c>
      <c r="E5" s="3"/>
      <c r="F5" s="7" t="s">
        <v>6</v>
      </c>
      <c r="G5" s="8"/>
      <c r="H5" s="7"/>
      <c r="I5" s="7"/>
      <c r="J5" s="8"/>
      <c r="K5" s="7"/>
      <c r="L5" s="7"/>
      <c r="M5" s="9"/>
    </row>
    <row r="6" ht="55.5" customHeight="1">
      <c r="B6" s="10" t="s">
        <v>7</v>
      </c>
      <c r="C6" s="11">
        <f>'Гостиница'!C41</f>
        <v>7000</v>
      </c>
      <c r="D6" s="12">
        <f>'Гостиница'!$K$144</f>
        <v>1856.649679796689</v>
      </c>
      <c r="F6" s="13" t="s">
        <v>8</v>
      </c>
      <c r="G6" s="14" t="s">
        <v>9</v>
      </c>
      <c r="H6" s="15" t="s">
        <v>10</v>
      </c>
      <c r="I6" s="16"/>
      <c r="J6" s="17" t="s">
        <v>11</v>
      </c>
      <c r="K6" s="15" t="s">
        <v>12</v>
      </c>
      <c r="L6" s="18"/>
    </row>
    <row r="7" ht="19.5" customHeight="1">
      <c r="B7" s="19" t="s">
        <v>13</v>
      </c>
      <c r="C7" s="11">
        <f>Общепит!C59</f>
        <v>5850</v>
      </c>
      <c r="D7" s="12">
        <f>Общепит!K139</f>
        <v>1490.2842085464013</v>
      </c>
      <c r="F7" s="20">
        <v>2022</v>
      </c>
      <c r="G7" s="21"/>
      <c r="H7" s="22">
        <v>3600</v>
      </c>
      <c r="I7" s="23"/>
      <c r="J7" s="24"/>
      <c r="K7" s="25">
        <f>21013*4</f>
        <v>84052</v>
      </c>
      <c r="L7" s="26"/>
    </row>
    <row r="8" ht="21" customHeight="1">
      <c r="B8" s="19" t="s">
        <v>14</v>
      </c>
      <c r="C8" s="11">
        <f>Шопинг!C61</f>
        <v>6960</v>
      </c>
      <c r="D8" s="12">
        <f>Шопинг!K141</f>
        <v>1775.6696264726606</v>
      </c>
      <c r="F8" s="16">
        <v>2023</v>
      </c>
      <c r="G8" s="21"/>
      <c r="H8" s="22">
        <v>4000</v>
      </c>
      <c r="I8" s="23"/>
      <c r="J8" s="24"/>
      <c r="K8" s="25">
        <f>22923*4</f>
        <v>91692</v>
      </c>
      <c r="L8" s="26"/>
    </row>
    <row r="9" ht="15.75">
      <c r="B9" s="19" t="s">
        <v>15</v>
      </c>
      <c r="C9" s="11">
        <f>Развлечения!C39</f>
        <v>5790</v>
      </c>
      <c r="D9" s="12">
        <f>Развлечения!$K$139</f>
        <v>1409.7853655652571</v>
      </c>
      <c r="F9" s="20">
        <v>2024</v>
      </c>
      <c r="G9" s="21"/>
      <c r="H9" s="22">
        <v>4400</v>
      </c>
      <c r="I9" s="7"/>
      <c r="J9" s="24"/>
      <c r="K9" s="26">
        <f>25470*4</f>
        <v>101880</v>
      </c>
      <c r="L9" s="26"/>
    </row>
    <row r="10" ht="31.5">
      <c r="B10" s="19" t="s">
        <v>16</v>
      </c>
      <c r="C10" s="11">
        <f>Экскурсии!C42</f>
        <v>1530</v>
      </c>
      <c r="D10" s="12">
        <f>Экскурсии!$K$145</f>
        <v>399.1599202275562</v>
      </c>
      <c r="F10" s="18" t="s">
        <v>17</v>
      </c>
      <c r="G10" s="27"/>
      <c r="H10" s="22">
        <v>2800</v>
      </c>
      <c r="I10" s="7"/>
      <c r="J10" s="28"/>
      <c r="K10" s="26">
        <f>D11*H10/1000</f>
        <v>77633.346566815933</v>
      </c>
      <c r="L10" s="26"/>
    </row>
    <row r="11" ht="15.75">
      <c r="B11" s="19" t="s">
        <v>18</v>
      </c>
      <c r="C11" s="29">
        <f>SUM(C6:C10)*4</f>
        <v>108520</v>
      </c>
      <c r="D11" s="30">
        <f>SUM(D6:D10)*4</f>
        <v>27726.195202434257</v>
      </c>
    </row>
    <row r="12" ht="33.75" customHeight="1">
      <c r="B12" s="31" t="s">
        <v>19</v>
      </c>
      <c r="C12" s="32"/>
      <c r="D12" s="30">
        <f>H10</f>
        <v>2800</v>
      </c>
    </row>
    <row r="13" ht="23.25" customHeight="1">
      <c r="B13" s="33" t="s">
        <v>20</v>
      </c>
      <c r="C13" s="33"/>
      <c r="D13" s="34">
        <f>D11*D12</f>
        <v>77633346.566815928</v>
      </c>
    </row>
    <row r="14" ht="9.75" customHeight="1"/>
    <row r="16" ht="66.75" customHeight="1"/>
    <row r="17" ht="36.75" customHeight="1"/>
    <row r="18" ht="41.25" customHeight="1"/>
  </sheetData>
  <mergeCells count="18">
    <mergeCell ref="B1:L1"/>
    <mergeCell ref="B2:H2"/>
    <mergeCell ref="B3:D3"/>
    <mergeCell ref="F5:L5"/>
    <mergeCell ref="G6:G10"/>
    <mergeCell ref="H6:I6"/>
    <mergeCell ref="J6:J10"/>
    <mergeCell ref="K6:L6"/>
    <mergeCell ref="H7:I7"/>
    <mergeCell ref="K7:L7"/>
    <mergeCell ref="H8:I8"/>
    <mergeCell ref="K8:L8"/>
    <mergeCell ref="H9:I9"/>
    <mergeCell ref="K9:L9"/>
    <mergeCell ref="H10:I10"/>
    <mergeCell ref="K10:L10"/>
    <mergeCell ref="B12:C12"/>
    <mergeCell ref="B13:C13"/>
  </mergeCells>
  <printOptions headings="0" gridLines="0"/>
  <pageMargins left="0.69999999999999996" right="0.69999999999999996" top="0.75" bottom="0.75" header="0.29999999999999999" footer="0.29999999999999999"/>
  <pageSetup paperSize="9" scale="7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0" zoomScale="100" workbookViewId="0">
      <selection activeCell="J25" activeCellId="0" sqref="J25"/>
    </sheetView>
  </sheetViews>
  <sheetFormatPr defaultRowHeight="14.25"/>
  <cols>
    <col customWidth="1" min="1" max="1" width="5.7109375"/>
    <col customWidth="1" min="2" max="2" width="29.140625"/>
    <col customWidth="1" min="3" max="3" width="19.140625"/>
    <col customWidth="1" min="4" max="4" width="17.140625"/>
    <col customWidth="1" min="5" max="5" width="19"/>
    <col customWidth="1" min="6" max="6" width="15.28515625"/>
    <col customWidth="1" min="7" max="7" width="16.140625"/>
    <col customWidth="1" min="8" max="8" width="16.7109375"/>
    <col customWidth="1" min="9" max="9" width="12.85546875"/>
    <col customWidth="1" min="10" max="10" width="18"/>
    <col customWidth="1" min="11" max="11" width="11.28515625"/>
    <col customWidth="1" min="12" max="12" style="35" width="13.28515625"/>
    <col customWidth="1" min="13" max="13" style="36" width="11"/>
    <col customWidth="1" min="14" max="14" style="36" width="8.85546875"/>
    <col customWidth="1" min="15" max="15" style="36" width="15.42578125"/>
    <col customWidth="1" min="16" max="16" style="35" width="12.42578125"/>
    <col customWidth="1" min="17" max="17" style="35" width="10"/>
    <col customWidth="1" min="18" max="18" width="11.7109375"/>
    <col customWidth="1" min="19" max="19" style="35" width="6.85546875"/>
    <col customWidth="1" min="20" max="20" style="35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7.42578125"/>
    <col customWidth="1" min="40" max="40" width="11.7109375"/>
    <col customWidth="1" min="41" max="41" width="7.85546875"/>
    <col customWidth="1" min="42" max="42" width="12.28515625"/>
    <col customWidth="1" min="46" max="46" width="5.42578125"/>
    <col customWidth="1" min="54" max="54" width="11.28515625"/>
    <col customWidth="1" min="55" max="55" width="11.42578125"/>
  </cols>
  <sheetData>
    <row r="1" ht="16.5">
      <c r="B1" s="37"/>
    </row>
    <row r="2" ht="20.25">
      <c r="B2" s="38" t="s">
        <v>21</v>
      </c>
      <c r="C2" s="38"/>
      <c r="D2" s="38"/>
      <c r="E2" s="38"/>
      <c r="F2" s="38"/>
      <c r="G2" s="38"/>
      <c r="H2" s="38"/>
    </row>
    <row r="4" ht="16.5">
      <c r="B4" s="39" t="s">
        <v>22</v>
      </c>
    </row>
    <row r="5" ht="15.75">
      <c r="B5" s="40" t="s">
        <v>23</v>
      </c>
      <c r="C5" s="41"/>
      <c r="D5" s="41"/>
      <c r="E5" s="41"/>
      <c r="F5" s="42"/>
      <c r="G5" s="43"/>
      <c r="H5" s="43"/>
      <c r="I5" s="43"/>
      <c r="J5" s="43"/>
      <c r="K5" s="43"/>
      <c r="L5" s="44"/>
      <c r="M5" s="43"/>
      <c r="N5" s="43"/>
      <c r="O5" s="43"/>
      <c r="P5" s="43"/>
      <c r="Q5" s="43"/>
      <c r="R5" s="43"/>
      <c r="S5" s="44"/>
      <c r="T5" s="44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ht="15.75">
      <c r="B6" s="40" t="s">
        <v>24</v>
      </c>
      <c r="C6" s="41"/>
      <c r="D6" s="41"/>
      <c r="E6" s="41"/>
      <c r="F6" s="42"/>
      <c r="G6" s="43"/>
      <c r="H6" s="43"/>
      <c r="I6" s="43"/>
      <c r="J6" s="43"/>
      <c r="K6" s="43"/>
      <c r="L6" s="44"/>
      <c r="M6" s="43"/>
      <c r="N6" s="43"/>
      <c r="O6" s="43"/>
      <c r="P6" s="43"/>
      <c r="Q6" s="43"/>
      <c r="R6" s="43"/>
      <c r="S6" s="44"/>
      <c r="T6" s="44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ht="15.75">
      <c r="B7" s="40" t="s">
        <v>25</v>
      </c>
      <c r="C7" s="41"/>
      <c r="D7" s="41"/>
      <c r="E7" s="41"/>
      <c r="F7" s="42"/>
      <c r="G7" s="43"/>
      <c r="H7" s="43"/>
      <c r="I7" s="43"/>
      <c r="J7" s="43"/>
      <c r="K7" s="43"/>
      <c r="L7" s="44"/>
      <c r="M7" s="43"/>
      <c r="N7" s="43"/>
      <c r="O7" s="43"/>
      <c r="P7" s="43"/>
      <c r="Q7" s="43"/>
      <c r="R7" s="43"/>
      <c r="S7" s="44"/>
      <c r="T7" s="44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ht="15.75">
      <c r="B8" s="40" t="s">
        <v>26</v>
      </c>
      <c r="C8" s="41"/>
      <c r="D8" s="41"/>
      <c r="E8" s="41"/>
      <c r="F8" s="42"/>
      <c r="G8" s="43"/>
      <c r="H8" s="43"/>
      <c r="I8" s="43"/>
      <c r="J8" s="43"/>
      <c r="K8" s="43"/>
      <c r="L8" s="44"/>
      <c r="M8" s="43"/>
      <c r="N8" s="43"/>
      <c r="O8" s="43"/>
      <c r="P8" s="43"/>
      <c r="Q8" s="43"/>
      <c r="R8" s="43"/>
      <c r="S8" s="44"/>
      <c r="T8" s="44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ht="15.75">
      <c r="B9" s="45" t="s">
        <v>27</v>
      </c>
      <c r="C9" s="46"/>
      <c r="D9" s="46"/>
      <c r="E9" s="46"/>
      <c r="F9" s="47"/>
      <c r="G9" s="48"/>
      <c r="H9" s="48"/>
      <c r="I9" s="48"/>
      <c r="J9" s="43"/>
      <c r="K9" s="43"/>
      <c r="L9" s="44"/>
      <c r="M9" s="43"/>
      <c r="N9" s="43"/>
      <c r="O9" s="43"/>
      <c r="P9" s="43"/>
      <c r="Q9" s="43"/>
      <c r="R9" s="43"/>
      <c r="S9" s="44"/>
      <c r="T9" s="44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43"/>
      <c r="N10" s="43"/>
      <c r="O10" s="43"/>
      <c r="P10" s="43"/>
      <c r="Q10" s="43"/>
      <c r="R10" s="43"/>
      <c r="S10" s="44"/>
      <c r="T10" s="44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ht="15.75">
      <c r="B11" s="43" t="s">
        <v>28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  <c r="O11" s="43"/>
      <c r="P11" s="43"/>
      <c r="Q11" s="43"/>
      <c r="R11" s="43"/>
      <c r="S11" s="44"/>
      <c r="T11" s="44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ht="15" customHeight="1">
      <c r="B12" s="49" t="s">
        <v>29</v>
      </c>
      <c r="C12" s="49" t="s">
        <v>30</v>
      </c>
      <c r="D12" s="50" t="s">
        <v>31</v>
      </c>
      <c r="E12" s="51"/>
      <c r="F12" s="51"/>
      <c r="G12" s="51"/>
      <c r="H12" s="51"/>
      <c r="I12" s="51"/>
      <c r="J12" s="51"/>
      <c r="K12" s="52"/>
      <c r="L12" s="50" t="s">
        <v>32</v>
      </c>
      <c r="M12" s="51"/>
      <c r="N12" s="51"/>
      <c r="O12" s="52"/>
      <c r="P12" s="43"/>
      <c r="Q12" s="43"/>
      <c r="R12" s="43"/>
      <c r="S12" s="44"/>
      <c r="T12" s="44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ht="8.25" customHeight="1">
      <c r="B13" s="53"/>
      <c r="C13" s="53"/>
      <c r="D13" s="54"/>
      <c r="E13" s="55"/>
      <c r="F13" s="55"/>
      <c r="G13" s="55"/>
      <c r="H13" s="55"/>
      <c r="I13" s="55"/>
      <c r="J13" s="55"/>
      <c r="K13" s="56"/>
      <c r="L13" s="54"/>
      <c r="M13" s="55"/>
      <c r="N13" s="55"/>
      <c r="O13" s="56"/>
      <c r="P13" s="43"/>
      <c r="Q13" s="43"/>
      <c r="R13" s="43"/>
      <c r="S13" s="44"/>
      <c r="T13" s="44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ht="15.75" customHeight="1">
      <c r="B14" s="49" t="s">
        <v>33</v>
      </c>
      <c r="C14" s="57">
        <v>1</v>
      </c>
      <c r="D14" s="58" t="s">
        <v>34</v>
      </c>
      <c r="E14" s="59"/>
      <c r="F14" s="59"/>
      <c r="G14" s="59"/>
      <c r="H14" s="59"/>
      <c r="I14" s="59"/>
      <c r="J14" s="59"/>
      <c r="K14" s="60"/>
      <c r="L14" s="58" t="s">
        <v>35</v>
      </c>
      <c r="M14" s="59"/>
      <c r="N14" s="59"/>
      <c r="O14" s="60"/>
      <c r="P14" s="43"/>
      <c r="Q14" s="43"/>
      <c r="R14" s="43"/>
      <c r="S14" s="44"/>
      <c r="T14" s="44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ht="45.75" customHeight="1">
      <c r="B15" s="61"/>
      <c r="C15" s="62"/>
      <c r="D15" s="58" t="s">
        <v>36</v>
      </c>
      <c r="E15" s="60"/>
      <c r="F15" s="56" t="s">
        <v>37</v>
      </c>
      <c r="G15" s="56" t="s">
        <v>38</v>
      </c>
      <c r="H15" s="58" t="s">
        <v>39</v>
      </c>
      <c r="I15" s="59"/>
      <c r="J15" s="60"/>
      <c r="K15" s="56" t="s">
        <v>40</v>
      </c>
      <c r="L15" s="49" t="s">
        <v>41</v>
      </c>
      <c r="M15" s="58" t="s">
        <v>42</v>
      </c>
      <c r="N15" s="60"/>
      <c r="O15" s="49" t="s">
        <v>43</v>
      </c>
      <c r="P15" s="43"/>
      <c r="Q15" s="43"/>
      <c r="R15" s="43"/>
      <c r="S15" s="44"/>
      <c r="T15" s="44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ht="15.75" customHeight="1">
      <c r="B16" s="61"/>
      <c r="C16" s="62"/>
      <c r="D16" s="58" t="s">
        <v>44</v>
      </c>
      <c r="E16" s="60"/>
      <c r="F16" s="63">
        <v>0.15559999999999999</v>
      </c>
      <c r="G16" s="63">
        <v>0.1729</v>
      </c>
      <c r="H16" s="58" t="s">
        <v>45</v>
      </c>
      <c r="I16" s="59"/>
      <c r="J16" s="60"/>
      <c r="K16" s="63">
        <v>0.11409999999999999</v>
      </c>
      <c r="L16" s="57">
        <v>0.17000000000000001</v>
      </c>
      <c r="M16" s="64">
        <v>0.45000000000000001</v>
      </c>
      <c r="N16" s="65"/>
      <c r="O16" s="57">
        <v>0.32000000000000001</v>
      </c>
      <c r="P16" s="43"/>
      <c r="Q16" s="43"/>
      <c r="R16" s="43"/>
      <c r="S16" s="44"/>
      <c r="T16" s="44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ht="45.75" customHeight="1">
      <c r="B17" s="61"/>
      <c r="C17" s="62"/>
      <c r="D17" s="49" t="s">
        <v>46</v>
      </c>
      <c r="E17" s="49" t="s">
        <v>47</v>
      </c>
      <c r="F17" s="66"/>
      <c r="G17" s="61"/>
      <c r="H17" s="67" t="s">
        <v>48</v>
      </c>
      <c r="I17" s="68" t="s">
        <v>49</v>
      </c>
      <c r="J17" s="69"/>
      <c r="K17" s="66"/>
      <c r="L17" s="62"/>
      <c r="M17" s="70"/>
      <c r="N17" s="71"/>
      <c r="O17" s="62"/>
      <c r="P17" s="43"/>
      <c r="Q17" s="43"/>
      <c r="R17" s="43"/>
      <c r="S17" s="44"/>
      <c r="T17" s="44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ht="15.75">
      <c r="B18" s="53"/>
      <c r="C18" s="72"/>
      <c r="D18" s="53"/>
      <c r="E18" s="53"/>
      <c r="F18" s="73"/>
      <c r="G18" s="53"/>
      <c r="H18" s="74"/>
      <c r="I18" s="75"/>
      <c r="J18" s="76"/>
      <c r="K18" s="73"/>
      <c r="L18" s="72"/>
      <c r="M18" s="77"/>
      <c r="N18" s="78"/>
      <c r="O18" s="72"/>
      <c r="P18" s="43"/>
      <c r="Q18" s="43"/>
      <c r="R18" s="43"/>
      <c r="S18" s="44"/>
      <c r="T18" s="44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4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ht="16.5">
      <c r="B20" s="39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4"/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>
      <c r="B21" s="79" t="s">
        <v>50</v>
      </c>
      <c r="C21" s="80"/>
      <c r="D21" s="80"/>
      <c r="E21" s="81"/>
      <c r="F21" s="43"/>
      <c r="G21" s="43"/>
      <c r="H21" s="43"/>
      <c r="I21" s="43"/>
      <c r="J21" s="43"/>
      <c r="K21" s="43"/>
      <c r="L21" s="44"/>
      <c r="M21" s="43"/>
      <c r="N21" s="43"/>
      <c r="O21" s="43"/>
      <c r="P21" s="43"/>
      <c r="Q21" s="43"/>
      <c r="R21" s="43"/>
      <c r="S21" s="44"/>
      <c r="T21" s="44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>
      <c r="B22" s="82" t="s">
        <v>51</v>
      </c>
      <c r="C22" s="83">
        <v>0.13</v>
      </c>
      <c r="D22" s="84" t="s">
        <v>52</v>
      </c>
      <c r="E22" s="85"/>
      <c r="G22" s="43"/>
      <c r="H22" s="43"/>
      <c r="I22" s="43"/>
      <c r="J22" s="43"/>
      <c r="K22" s="43"/>
      <c r="L22" s="44"/>
      <c r="M22" s="43"/>
      <c r="N22" s="43"/>
      <c r="O22" s="43"/>
      <c r="P22" s="43"/>
      <c r="Q22" s="43"/>
      <c r="R22" s="43"/>
      <c r="S22" s="44"/>
      <c r="T22" s="44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ht="22.5">
      <c r="B23" s="82" t="s">
        <v>53</v>
      </c>
      <c r="C23" s="83">
        <v>0.29999999999999999</v>
      </c>
      <c r="D23" s="84" t="s">
        <v>52</v>
      </c>
      <c r="E23" s="86" t="s">
        <v>54</v>
      </c>
      <c r="G23" s="43"/>
      <c r="H23" s="43"/>
      <c r="I23" s="43"/>
      <c r="J23" s="43"/>
      <c r="K23" s="43"/>
      <c r="L23" s="44"/>
      <c r="M23" s="43"/>
      <c r="N23" s="43"/>
      <c r="O23" s="43"/>
      <c r="P23" s="43"/>
      <c r="Q23" s="43"/>
      <c r="R23" s="43"/>
      <c r="S23" s="44"/>
      <c r="T23" s="44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>
      <c r="B24" s="82" t="s">
        <v>55</v>
      </c>
      <c r="C24" s="83">
        <v>0.20000000000000001</v>
      </c>
      <c r="D24" s="84"/>
      <c r="E24" s="85"/>
      <c r="G24" s="43"/>
      <c r="H24" s="43"/>
      <c r="I24" s="43"/>
      <c r="J24" s="43"/>
      <c r="K24" s="43"/>
      <c r="L24" s="44"/>
      <c r="M24" s="43"/>
      <c r="N24" s="43"/>
      <c r="O24" s="43"/>
      <c r="P24" s="43"/>
      <c r="Q24" s="43"/>
      <c r="R24" s="43"/>
      <c r="S24" s="44"/>
      <c r="T24" s="44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ht="15.75">
      <c r="B25" s="87" t="s">
        <v>56</v>
      </c>
      <c r="C25" s="88">
        <v>0.20000000000000001</v>
      </c>
      <c r="D25" s="89"/>
      <c r="E25" s="90"/>
      <c r="G25" s="43"/>
      <c r="H25" s="43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4"/>
      <c r="T25" s="44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>
      <c r="B26" s="43"/>
      <c r="C26" s="48"/>
      <c r="D26" s="43"/>
      <c r="E26" s="43"/>
      <c r="F26" s="43"/>
      <c r="G26" s="43"/>
      <c r="H26" s="43"/>
      <c r="I26" s="43"/>
      <c r="J26" s="43"/>
      <c r="K26" s="43"/>
      <c r="L26" s="44"/>
      <c r="M26" s="43"/>
      <c r="N26" s="43"/>
      <c r="O26" s="43"/>
      <c r="P26" s="43"/>
      <c r="Q26" s="43"/>
      <c r="R26" s="43"/>
      <c r="S26" s="44"/>
      <c r="T26" s="44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ht="15.75">
      <c r="B27" s="43" t="s">
        <v>57</v>
      </c>
      <c r="C27" s="43"/>
      <c r="D27" s="43"/>
      <c r="E27" s="43"/>
      <c r="F27" s="43"/>
      <c r="G27" s="43"/>
      <c r="H27" s="43"/>
      <c r="I27" s="43"/>
      <c r="J27" s="43"/>
      <c r="K27" s="43"/>
      <c r="L27" s="44"/>
      <c r="M27" s="43"/>
      <c r="N27" s="43"/>
      <c r="O27" s="43"/>
      <c r="P27" s="43"/>
      <c r="Q27" s="43"/>
      <c r="R27" s="43"/>
      <c r="S27" s="44"/>
      <c r="T27" s="44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ht="15.75">
      <c r="B28" s="91" t="s">
        <v>58</v>
      </c>
      <c r="C28" s="92">
        <v>0.28000000000000003</v>
      </c>
      <c r="D28" s="93"/>
      <c r="E28" s="94" t="s">
        <v>59</v>
      </c>
      <c r="F28" s="43"/>
      <c r="G28" s="43"/>
      <c r="H28" s="43"/>
      <c r="I28" s="43"/>
      <c r="J28" s="43"/>
      <c r="K28" s="43"/>
      <c r="L28" s="44"/>
      <c r="M28" s="43"/>
      <c r="N28" s="43"/>
      <c r="O28" s="43"/>
      <c r="P28" s="43"/>
      <c r="Q28" s="43"/>
      <c r="R28" s="43"/>
      <c r="S28" s="44"/>
      <c r="T28" s="44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ht="15.75">
      <c r="B29" s="43"/>
      <c r="C29" s="48"/>
      <c r="D29" s="43"/>
      <c r="E29" s="43"/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43"/>
      <c r="S29" s="44"/>
      <c r="T29" s="44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>
      <c r="B30" s="95" t="s">
        <v>41</v>
      </c>
      <c r="C30" s="80">
        <v>0.20000000000000001</v>
      </c>
      <c r="D30" s="80"/>
      <c r="E30" s="81" t="s">
        <v>60</v>
      </c>
      <c r="F30" s="43"/>
      <c r="G30" s="43"/>
      <c r="H30" s="43"/>
      <c r="I30" s="43"/>
      <c r="J30" s="43"/>
      <c r="K30" s="43"/>
      <c r="L30" s="44"/>
      <c r="M30" s="43"/>
      <c r="N30" s="43"/>
      <c r="O30" s="43"/>
      <c r="P30" s="43"/>
      <c r="Q30" s="43"/>
      <c r="R30" s="43"/>
      <c r="S30" s="44"/>
      <c r="T30" s="44"/>
      <c r="U30" s="43"/>
      <c r="V30" s="43"/>
      <c r="W30" s="43"/>
      <c r="X30" s="43"/>
      <c r="Y30" s="43"/>
      <c r="Z30" s="43"/>
      <c r="AA30" s="43"/>
      <c r="AB30" s="43"/>
      <c r="AC30" s="43"/>
      <c r="AD30" s="43"/>
    </row>
    <row r="31">
      <c r="B31" s="96" t="s">
        <v>42</v>
      </c>
      <c r="C31" s="97">
        <v>0.5</v>
      </c>
      <c r="D31" s="97"/>
      <c r="E31" s="98" t="s">
        <v>60</v>
      </c>
      <c r="F31" s="43"/>
      <c r="G31" s="43"/>
      <c r="H31" s="43"/>
      <c r="I31" s="43"/>
      <c r="J31" s="43"/>
      <c r="K31" s="43"/>
      <c r="L31" s="44"/>
      <c r="M31" s="43"/>
      <c r="N31" s="43"/>
      <c r="O31" s="43"/>
      <c r="P31" s="43"/>
      <c r="Q31" s="43"/>
      <c r="R31" s="43"/>
      <c r="S31" s="44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ht="15.75">
      <c r="B32" s="99" t="s">
        <v>43</v>
      </c>
      <c r="C32" s="100">
        <v>0.29999999999999999</v>
      </c>
      <c r="D32" s="100"/>
      <c r="E32" s="101" t="s">
        <v>60</v>
      </c>
      <c r="F32" s="43"/>
      <c r="G32" s="43"/>
      <c r="H32" s="43"/>
      <c r="I32" s="43"/>
      <c r="J32" s="43"/>
      <c r="K32" s="43"/>
      <c r="L32" s="44"/>
      <c r="M32" s="43"/>
      <c r="N32" s="43"/>
      <c r="O32" s="43"/>
      <c r="P32" s="43"/>
      <c r="Q32" s="43"/>
      <c r="R32" s="43"/>
      <c r="S32" s="44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</row>
    <row r="33">
      <c r="B33" s="102"/>
      <c r="C33" s="103"/>
    </row>
    <row r="34" hidden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4"/>
      <c r="M34" s="43"/>
      <c r="N34" s="43"/>
      <c r="O34" s="43"/>
      <c r="P34" s="43"/>
      <c r="Q34" s="43"/>
      <c r="R34" s="43"/>
      <c r="S34" s="44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 ht="15.75">
      <c r="B35" s="43" t="s">
        <v>61</v>
      </c>
      <c r="C35" s="43"/>
      <c r="D35" s="43"/>
      <c r="E35" s="43"/>
      <c r="F35" s="43"/>
      <c r="G35" s="43" t="s">
        <v>62</v>
      </c>
      <c r="H35" s="43"/>
      <c r="I35" s="43"/>
      <c r="L35" s="44"/>
      <c r="M35" s="43"/>
      <c r="N35" s="43"/>
      <c r="O35" s="43"/>
      <c r="P35" s="43"/>
      <c r="Q35" s="43"/>
      <c r="R35" s="43"/>
      <c r="S35" s="44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 ht="24.75" customHeight="1">
      <c r="B36" s="104" t="s">
        <v>63</v>
      </c>
      <c r="C36" s="105">
        <v>0.59999999999999998</v>
      </c>
      <c r="D36" s="106" t="s">
        <v>64</v>
      </c>
      <c r="F36" s="107"/>
      <c r="G36" s="108" t="s">
        <v>63</v>
      </c>
      <c r="H36" s="109">
        <v>0.25</v>
      </c>
      <c r="I36" s="43"/>
      <c r="L36" s="44"/>
      <c r="M36" s="43"/>
      <c r="N36" s="43"/>
      <c r="O36" s="43"/>
      <c r="P36" s="43"/>
      <c r="Q36" s="43"/>
      <c r="R36" s="43"/>
      <c r="S36" s="44"/>
      <c r="T36" s="44"/>
      <c r="U36" s="43"/>
      <c r="V36" s="43"/>
      <c r="W36" s="43"/>
      <c r="X36" s="43"/>
      <c r="Y36" s="43"/>
      <c r="Z36" s="43"/>
      <c r="AA36" s="43"/>
      <c r="AB36" s="43"/>
      <c r="AC36" s="43"/>
      <c r="AD36" s="43"/>
    </row>
    <row r="37">
      <c r="B37" s="110" t="s">
        <v>65</v>
      </c>
      <c r="C37" s="111">
        <v>0.11</v>
      </c>
      <c r="D37" s="112"/>
      <c r="E37" s="107"/>
      <c r="F37" s="107"/>
      <c r="G37" s="113" t="s">
        <v>65</v>
      </c>
      <c r="H37" s="114">
        <v>0.17999999999999999</v>
      </c>
      <c r="I37" s="43"/>
      <c r="L37" s="44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>
      <c r="B38" s="110" t="s">
        <v>66</v>
      </c>
      <c r="C38" s="111">
        <v>0.22</v>
      </c>
      <c r="D38" s="112"/>
      <c r="E38" s="107"/>
      <c r="F38" s="107"/>
      <c r="G38" s="113" t="s">
        <v>66</v>
      </c>
      <c r="H38" s="114">
        <v>0.25</v>
      </c>
      <c r="I38" s="43"/>
      <c r="L38" s="44"/>
      <c r="M38" s="43"/>
      <c r="N38" s="43"/>
      <c r="O38" s="43"/>
      <c r="P38" s="43"/>
      <c r="Q38" s="43"/>
      <c r="R38" s="43"/>
      <c r="S38" s="44"/>
      <c r="T38" s="44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ht="36.75" customHeight="1">
      <c r="B39" s="115" t="s">
        <v>67</v>
      </c>
      <c r="C39" s="116">
        <v>0.070000000000000007</v>
      </c>
      <c r="D39" s="117"/>
      <c r="E39" s="107"/>
      <c r="F39" s="107"/>
      <c r="G39" s="118" t="s">
        <v>67</v>
      </c>
      <c r="H39" s="119">
        <v>0.23999999999999999</v>
      </c>
      <c r="I39" s="43"/>
      <c r="L39" s="44"/>
      <c r="M39" s="43"/>
      <c r="N39" s="43"/>
      <c r="O39" s="43"/>
      <c r="P39" s="43"/>
      <c r="Q39" s="43"/>
      <c r="R39" s="43"/>
      <c r="S39" s="44"/>
      <c r="T39" s="44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>
      <c r="B40" s="120"/>
      <c r="C40" s="121"/>
      <c r="D40" s="43"/>
      <c r="E40" s="43"/>
      <c r="F40" s="43"/>
      <c r="G40" s="43"/>
      <c r="H40" s="43"/>
      <c r="I40" s="43"/>
      <c r="J40" s="43"/>
      <c r="K40" s="122"/>
      <c r="L40" s="44"/>
      <c r="M40" s="43"/>
      <c r="N40" s="43"/>
      <c r="O40" s="43"/>
      <c r="P40" s="43"/>
      <c r="Q40" s="43"/>
      <c r="R40" s="43"/>
      <c r="S40" s="44"/>
      <c r="T40" s="44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 hidden="1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4"/>
      <c r="M41" s="43"/>
      <c r="N41" s="43"/>
      <c r="O41" s="43"/>
      <c r="P41" s="43"/>
      <c r="Q41" s="43"/>
      <c r="R41" s="43"/>
      <c r="S41" s="44"/>
      <c r="T41" s="44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ht="33.75" customHeight="1">
      <c r="B42" s="123" t="s">
        <v>68</v>
      </c>
      <c r="C42" s="124">
        <v>1530</v>
      </c>
      <c r="D42" s="125" t="s">
        <v>69</v>
      </c>
      <c r="F42" s="43"/>
      <c r="G42" s="43"/>
      <c r="H42" s="43"/>
      <c r="J42" s="43"/>
      <c r="K42" s="43"/>
      <c r="L42" s="44"/>
      <c r="M42" s="43"/>
      <c r="N42" s="43"/>
      <c r="O42" s="43"/>
      <c r="P42" s="43"/>
      <c r="Q42" s="43"/>
      <c r="R42" s="43"/>
      <c r="S42" s="44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 ht="22.5" customHeight="1">
      <c r="B43" s="126"/>
      <c r="C43" s="127"/>
      <c r="D43" s="43"/>
      <c r="E43" s="43"/>
      <c r="F43" s="43"/>
      <c r="G43" s="43"/>
      <c r="H43" s="43"/>
      <c r="I43" s="43"/>
      <c r="J43" s="43"/>
      <c r="K43" s="43"/>
      <c r="L43" s="44"/>
      <c r="M43" s="43"/>
      <c r="N43" s="43"/>
      <c r="O43" s="43"/>
      <c r="P43" s="43"/>
      <c r="Q43" s="43"/>
      <c r="R43" s="43"/>
      <c r="S43" s="44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 ht="16.5">
      <c r="B44" s="39" t="s">
        <v>70</v>
      </c>
      <c r="C44" s="43"/>
      <c r="D44" s="43"/>
      <c r="E44" s="43"/>
      <c r="F44" s="43"/>
      <c r="G44" s="43"/>
      <c r="H44" s="43"/>
      <c r="I44" s="43"/>
      <c r="J44" s="43"/>
      <c r="K44" s="43"/>
      <c r="L44" s="44"/>
      <c r="M44" s="43"/>
      <c r="N44" s="43"/>
      <c r="O44" s="43"/>
      <c r="P44" s="43"/>
      <c r="Q44" s="43"/>
      <c r="R44" s="43"/>
      <c r="S44" s="44"/>
      <c r="T44" s="44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>
      <c r="B45" s="128" t="s">
        <v>71</v>
      </c>
      <c r="C45" s="129">
        <f>C42*C28</f>
        <v>428.40000000000003</v>
      </c>
      <c r="D45" s="84" t="s">
        <v>72</v>
      </c>
      <c r="E45" s="130" t="s">
        <v>73</v>
      </c>
      <c r="F45" s="130"/>
      <c r="G45" s="130"/>
      <c r="H45" s="97"/>
      <c r="I45" s="43" t="s">
        <v>51</v>
      </c>
      <c r="J45" s="131">
        <f>I63+Q63+X63+AF63+I68+I70+I72+I74+I78+I80+I82+I84+I88+I90+I92+I98+I100+I108+I110+I112+I114+I118+I120+I122+I124+I128+I130+I132+I134+T68+T70+T72+T74+T78+T80+T82+T84+AE68+AE70+AE72+AE74+AE78+AE80+AE82+AE84+AP68+AP70+AP72+AP74+AP78+AP80+AP82+AP84</f>
        <v>96.182482894774409</v>
      </c>
      <c r="K45" s="43"/>
      <c r="L45" s="44"/>
      <c r="M45" s="43"/>
      <c r="N45" s="43"/>
      <c r="O45" s="43"/>
      <c r="P45" s="43"/>
      <c r="Q45" s="43"/>
      <c r="R45" s="43"/>
      <c r="S45" s="44"/>
      <c r="T45" s="44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>
      <c r="B46" s="128" t="s">
        <v>74</v>
      </c>
      <c r="C46" s="129">
        <f>C22*C45</f>
        <v>55.692000000000007</v>
      </c>
      <c r="D46" s="84" t="s">
        <v>72</v>
      </c>
      <c r="E46" s="130" t="s">
        <v>75</v>
      </c>
      <c r="F46" s="130"/>
      <c r="G46" s="130"/>
      <c r="H46" s="97"/>
      <c r="I46" s="43"/>
      <c r="J46" s="43"/>
      <c r="K46" s="43"/>
      <c r="L46" s="44"/>
      <c r="M46" s="43"/>
      <c r="N46" s="43"/>
      <c r="O46" s="43"/>
      <c r="P46" s="43"/>
      <c r="Q46" s="43"/>
      <c r="R46" s="43"/>
      <c r="S46" s="44"/>
      <c r="T46" s="44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>
      <c r="B47" s="128" t="s">
        <v>76</v>
      </c>
      <c r="C47" s="129">
        <f>C23*C45</f>
        <v>128.52000000000001</v>
      </c>
      <c r="D47" s="84" t="s">
        <v>77</v>
      </c>
      <c r="E47" s="130" t="s">
        <v>78</v>
      </c>
      <c r="F47" s="130"/>
      <c r="G47" s="130"/>
      <c r="H47" s="97"/>
      <c r="I47" s="43"/>
      <c r="J47" s="43"/>
      <c r="K47" s="43"/>
      <c r="L47" s="44"/>
      <c r="M47" s="43"/>
      <c r="N47" s="43"/>
      <c r="O47" s="43"/>
      <c r="P47" s="43"/>
      <c r="Q47" s="43"/>
      <c r="R47" s="43"/>
      <c r="S47" s="44"/>
      <c r="T47" s="44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>
      <c r="B48" s="128" t="s">
        <v>79</v>
      </c>
      <c r="C48" s="129">
        <v>0</v>
      </c>
      <c r="D48" s="84"/>
      <c r="E48" s="130"/>
      <c r="F48" s="130"/>
      <c r="G48" s="130"/>
      <c r="H48" s="132"/>
      <c r="I48" s="133"/>
      <c r="J48" s="43"/>
      <c r="K48" s="43"/>
      <c r="L48" s="44"/>
      <c r="M48" s="43"/>
      <c r="N48" s="43"/>
      <c r="O48" s="43"/>
      <c r="P48" s="43"/>
      <c r="Q48" s="122"/>
      <c r="R48" s="122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>
      <c r="B49" s="128" t="s">
        <v>80</v>
      </c>
      <c r="C49" s="129">
        <f>C48*0.2</f>
        <v>0</v>
      </c>
      <c r="D49" s="84" t="s">
        <v>81</v>
      </c>
      <c r="E49" s="130" t="s">
        <v>82</v>
      </c>
      <c r="F49" s="130"/>
      <c r="G49" s="130"/>
      <c r="H49" s="132"/>
      <c r="I49" s="133"/>
      <c r="J49" s="43"/>
      <c r="K49" s="43"/>
      <c r="L49" s="44"/>
      <c r="M49" s="43"/>
      <c r="N49" s="43"/>
      <c r="O49" s="43"/>
      <c r="P49" s="43"/>
      <c r="Q49" s="122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 ht="22.5" customHeight="1">
      <c r="B50" s="134" t="s">
        <v>83</v>
      </c>
      <c r="C50" s="129">
        <f>C45-C46</f>
        <v>372.70800000000003</v>
      </c>
      <c r="D50" s="84" t="s">
        <v>72</v>
      </c>
      <c r="E50" s="130" t="s">
        <v>84</v>
      </c>
      <c r="F50" s="130"/>
      <c r="G50" s="130"/>
      <c r="H50" s="132"/>
      <c r="I50" s="133"/>
      <c r="J50" s="43"/>
      <c r="K50" s="43"/>
      <c r="L50" s="44"/>
      <c r="M50" s="43"/>
      <c r="N50" s="43"/>
      <c r="O50" s="43"/>
      <c r="P50" s="43"/>
      <c r="Q50" s="12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 ht="30" customHeight="1">
      <c r="B51" s="134" t="s">
        <v>85</v>
      </c>
      <c r="C51" s="135">
        <f>C45+C47+C48</f>
        <v>556.92000000000007</v>
      </c>
      <c r="D51" s="84" t="s">
        <v>81</v>
      </c>
      <c r="E51" s="130" t="s">
        <v>86</v>
      </c>
      <c r="F51" s="130"/>
      <c r="G51" s="130"/>
      <c r="H51" s="132"/>
      <c r="I51" s="133"/>
      <c r="J51" s="43"/>
      <c r="K51" s="43"/>
      <c r="L51" s="44"/>
      <c r="M51" s="43"/>
      <c r="N51" s="43"/>
      <c r="O51" s="43"/>
      <c r="P51" s="43"/>
      <c r="Q51" s="122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 ht="26.25" customHeight="1">
      <c r="B52" s="134" t="s">
        <v>87</v>
      </c>
      <c r="C52" s="135">
        <f>C51*0.18</f>
        <v>100.24560000000001</v>
      </c>
      <c r="D52" s="84" t="s">
        <v>72</v>
      </c>
      <c r="E52" s="130" t="s">
        <v>88</v>
      </c>
      <c r="F52" s="130"/>
      <c r="G52" s="130"/>
      <c r="H52" s="132"/>
      <c r="I52" s="133"/>
      <c r="J52" s="43"/>
      <c r="K52" s="43"/>
      <c r="L52" s="44"/>
      <c r="M52" s="43"/>
      <c r="N52" s="43"/>
      <c r="O52" s="136"/>
      <c r="P52" s="43"/>
      <c r="Q52" s="122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ht="31.5" customHeight="1">
      <c r="B53" s="128" t="s">
        <v>89</v>
      </c>
      <c r="C53" s="135">
        <f>C42-C51-C52-C48</f>
        <v>872.83439999999996</v>
      </c>
      <c r="D53" s="84" t="s">
        <v>72</v>
      </c>
      <c r="E53" s="130" t="s">
        <v>90</v>
      </c>
      <c r="F53" s="130"/>
      <c r="G53" s="130"/>
      <c r="H53" s="137">
        <f>C53/1.18</f>
        <v>739.69016949152547</v>
      </c>
      <c r="I53" s="35" t="s">
        <v>91</v>
      </c>
      <c r="J53" s="138"/>
      <c r="M53" s="43"/>
      <c r="N53" s="43"/>
      <c r="O53" s="43"/>
      <c r="P53" s="43"/>
      <c r="Q53" s="122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>
      <c r="B54" s="43"/>
      <c r="C54" s="136"/>
      <c r="D54" s="43"/>
      <c r="E54" s="43"/>
      <c r="F54" s="43"/>
      <c r="G54" s="43"/>
      <c r="H54" s="43"/>
      <c r="I54" s="43"/>
      <c r="J54" s="43"/>
      <c r="K54" s="43"/>
      <c r="L54" s="44"/>
      <c r="M54" s="43"/>
      <c r="N54" s="43"/>
      <c r="O54" s="43"/>
      <c r="P54" s="43"/>
      <c r="Q54" s="43"/>
      <c r="R54" s="43"/>
      <c r="S54" s="44"/>
      <c r="T54" s="44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hidden="1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4"/>
      <c r="M55" s="43"/>
      <c r="N55" s="43"/>
      <c r="O55" s="43"/>
      <c r="P55" s="43"/>
      <c r="Q55" s="43"/>
      <c r="R55" s="43"/>
      <c r="S55" s="44"/>
      <c r="T55" s="44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ht="18.75">
      <c r="B56" s="139" t="s">
        <v>92</v>
      </c>
    </row>
    <row r="57" ht="15.75">
      <c r="A57" s="103"/>
      <c r="B57" s="140"/>
      <c r="C57" s="103"/>
      <c r="D57" s="103"/>
      <c r="E57" s="141"/>
      <c r="F57" s="142"/>
      <c r="G57" s="143"/>
      <c r="H57" s="143"/>
      <c r="I57" s="143"/>
      <c r="J57" s="143"/>
      <c r="K57" s="144"/>
      <c r="L57" s="140"/>
      <c r="M57" s="145" t="s">
        <v>93</v>
      </c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7"/>
      <c r="AI57" s="146" t="s">
        <v>94</v>
      </c>
      <c r="AJ57" s="148"/>
      <c r="AK57" s="149"/>
      <c r="AL57" s="149"/>
      <c r="AM57" s="149"/>
      <c r="AN57" s="149"/>
      <c r="AO57" s="103"/>
      <c r="AP57" s="103"/>
    </row>
    <row r="58" ht="15.75">
      <c r="A58" s="103"/>
      <c r="B58" s="43" t="s">
        <v>95</v>
      </c>
      <c r="C58" s="103"/>
      <c r="D58" s="103"/>
      <c r="E58" s="150" t="s">
        <v>96</v>
      </c>
      <c r="F58" s="150" t="s">
        <v>55</v>
      </c>
      <c r="G58" s="151" t="s">
        <v>97</v>
      </c>
      <c r="H58" s="144"/>
      <c r="I58" s="152" t="s">
        <v>58</v>
      </c>
      <c r="J58" s="153"/>
      <c r="K58" s="150" t="s">
        <v>94</v>
      </c>
      <c r="M58" s="154">
        <f>C53</f>
        <v>872.83439999999996</v>
      </c>
      <c r="N58" s="147" t="s">
        <v>32</v>
      </c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8"/>
      <c r="AH58" s="140"/>
      <c r="AI58" s="140"/>
      <c r="AJ58" s="140"/>
      <c r="AK58" s="140"/>
      <c r="AL58" s="140"/>
      <c r="AM58" s="140"/>
      <c r="AN58" s="155"/>
      <c r="AO58" s="103"/>
      <c r="AP58" s="103"/>
    </row>
    <row r="59" ht="25.5" customHeight="1">
      <c r="A59" s="103"/>
      <c r="C59" s="103"/>
      <c r="D59" s="103"/>
      <c r="E59" s="156"/>
      <c r="F59" s="156"/>
      <c r="G59" s="157"/>
      <c r="H59" s="158"/>
      <c r="I59" s="159"/>
      <c r="J59" s="160"/>
      <c r="K59" s="156"/>
      <c r="M59" s="161">
        <f>M58*C30</f>
        <v>174.56688</v>
      </c>
      <c r="N59" s="162" t="s">
        <v>41</v>
      </c>
      <c r="O59" s="163"/>
      <c r="P59" s="163"/>
      <c r="Q59" s="163"/>
      <c r="R59" s="164"/>
      <c r="S59" s="165"/>
      <c r="T59" s="166">
        <f>M58*C31</f>
        <v>436.41719999999998</v>
      </c>
      <c r="U59" s="167" t="s">
        <v>42</v>
      </c>
      <c r="V59" s="168"/>
      <c r="W59" s="168"/>
      <c r="X59" s="168"/>
      <c r="Y59" s="169"/>
      <c r="Z59" s="103"/>
      <c r="AA59" s="103"/>
      <c r="AB59" s="170">
        <f>M58*C32</f>
        <v>261.85031999999995</v>
      </c>
      <c r="AC59" s="171" t="s">
        <v>43</v>
      </c>
      <c r="AD59" s="172"/>
      <c r="AE59" s="172"/>
      <c r="AF59" s="172"/>
      <c r="AG59" s="172"/>
      <c r="AH59" s="103"/>
      <c r="AI59" s="173"/>
      <c r="AJ59" s="174"/>
      <c r="AK59" s="174"/>
      <c r="AL59" s="174"/>
      <c r="AM59" s="174"/>
      <c r="AN59" s="174"/>
      <c r="AO59" s="103"/>
      <c r="AP59" s="103"/>
    </row>
    <row r="60" ht="39.75" customHeight="1">
      <c r="A60" s="103"/>
      <c r="B60" s="175" t="s">
        <v>98</v>
      </c>
      <c r="C60" s="176" t="s">
        <v>99</v>
      </c>
      <c r="D60" s="140"/>
      <c r="E60" s="177"/>
      <c r="F60" s="177"/>
      <c r="G60" s="157"/>
      <c r="H60" s="158"/>
      <c r="I60" s="178" t="s">
        <v>51</v>
      </c>
      <c r="J60" s="179" t="s">
        <v>46</v>
      </c>
      <c r="K60" s="177"/>
      <c r="M60" s="180" t="s">
        <v>56</v>
      </c>
      <c r="N60" s="181" t="s">
        <v>55</v>
      </c>
      <c r="O60" s="182" t="s">
        <v>97</v>
      </c>
      <c r="P60" s="183"/>
      <c r="Q60" s="184" t="s">
        <v>51</v>
      </c>
      <c r="R60" s="185" t="s">
        <v>46</v>
      </c>
      <c r="T60" s="180" t="s">
        <v>56</v>
      </c>
      <c r="U60" s="186" t="s">
        <v>55</v>
      </c>
      <c r="V60" s="187" t="s">
        <v>97</v>
      </c>
      <c r="W60" s="188"/>
      <c r="X60" s="189" t="s">
        <v>51</v>
      </c>
      <c r="Y60" s="190" t="s">
        <v>46</v>
      </c>
      <c r="Z60" s="191"/>
      <c r="AA60" s="191"/>
      <c r="AB60" s="192" t="s">
        <v>56</v>
      </c>
      <c r="AC60" s="193" t="s">
        <v>55</v>
      </c>
      <c r="AD60" s="187" t="s">
        <v>97</v>
      </c>
      <c r="AE60" s="188"/>
      <c r="AF60" s="194" t="s">
        <v>51</v>
      </c>
      <c r="AG60" s="195" t="s">
        <v>46</v>
      </c>
      <c r="AH60" s="196"/>
      <c r="AI60" s="197"/>
      <c r="AJ60" s="198"/>
      <c r="AK60" s="198"/>
      <c r="AL60" s="198"/>
      <c r="AM60" s="149"/>
      <c r="AN60" s="198"/>
      <c r="AO60" s="140"/>
    </row>
    <row r="61">
      <c r="A61" s="103"/>
      <c r="B61" s="140"/>
      <c r="C61" s="140"/>
      <c r="D61" s="140"/>
      <c r="E61" s="199"/>
      <c r="F61" s="200"/>
      <c r="G61" s="201"/>
      <c r="H61" s="202"/>
      <c r="I61" s="203"/>
      <c r="J61" s="204"/>
      <c r="K61" s="205"/>
      <c r="M61" s="206"/>
      <c r="N61" s="207"/>
      <c r="O61" s="208"/>
      <c r="P61" s="209"/>
      <c r="Q61" s="210" t="s">
        <v>100</v>
      </c>
      <c r="R61" s="211"/>
      <c r="T61" s="212"/>
      <c r="U61" s="213"/>
      <c r="V61" s="213"/>
      <c r="W61" s="213"/>
      <c r="X61" s="214" t="s">
        <v>58</v>
      </c>
      <c r="Y61" s="215"/>
      <c r="Z61" s="140"/>
      <c r="AA61" s="140"/>
      <c r="AB61" s="216"/>
      <c r="AC61" s="213"/>
      <c r="AD61" s="217"/>
      <c r="AE61" s="217"/>
      <c r="AF61" s="210" t="s">
        <v>58</v>
      </c>
      <c r="AG61" s="211"/>
      <c r="AH61" s="140"/>
      <c r="AI61" s="218"/>
      <c r="AJ61" s="218"/>
      <c r="AK61" s="218"/>
      <c r="AL61" s="140"/>
      <c r="AM61" s="140"/>
      <c r="AN61" s="173">
        <f>I63+Q63+X63+AF63+AP68+AP70+AP72+AP74+AE68+AE70+AE72+AE74+T68+T70+T72+T74+I68+I70+I72+I74+I78+I80+I82+I84+T78+T80+T82+T84+AE78+AE82+AP78+AP82+I88+I92</f>
        <v>95.144259206522108</v>
      </c>
      <c r="AO61" s="140"/>
      <c r="AP61" s="218"/>
    </row>
    <row r="62" ht="15.75">
      <c r="A62" s="103"/>
      <c r="B62" s="140"/>
      <c r="C62" s="103"/>
      <c r="D62" s="103"/>
      <c r="E62" s="219"/>
      <c r="F62" s="220"/>
      <c r="G62" s="202"/>
      <c r="H62" s="202"/>
      <c r="I62" s="221"/>
      <c r="J62" s="222">
        <f>C63*C28</f>
        <v>428.40000000000003</v>
      </c>
      <c r="K62" s="205"/>
      <c r="M62" s="223"/>
      <c r="N62" s="224"/>
      <c r="O62" s="225"/>
      <c r="P62" s="217"/>
      <c r="Q62" s="226"/>
      <c r="R62" s="227">
        <f>M59*0.18</f>
        <v>31.422038399999998</v>
      </c>
      <c r="T62" s="212"/>
      <c r="U62" s="225"/>
      <c r="V62" s="225"/>
      <c r="W62" s="225"/>
      <c r="X62" s="228"/>
      <c r="Y62" s="229">
        <f>T59*0.12</f>
        <v>52.370063999999992</v>
      </c>
      <c r="Z62" s="103"/>
      <c r="AA62" s="103"/>
      <c r="AB62" s="230"/>
      <c r="AC62" s="225"/>
      <c r="AD62" s="231"/>
      <c r="AE62" s="231"/>
      <c r="AF62" s="232"/>
      <c r="AG62" s="232">
        <f>AB59*0.3</f>
        <v>78.555095999999978</v>
      </c>
      <c r="AH62" s="103"/>
      <c r="AI62" s="191"/>
      <c r="AJ62" s="191"/>
      <c r="AK62" s="191"/>
      <c r="AL62" s="103"/>
      <c r="AM62" s="103"/>
      <c r="AN62" s="233"/>
      <c r="AO62" s="103"/>
      <c r="AP62" s="103"/>
    </row>
    <row r="63" ht="15.75">
      <c r="A63" s="103" t="s">
        <v>101</v>
      </c>
      <c r="B63" s="234" t="s">
        <v>102</v>
      </c>
      <c r="C63" s="235">
        <f>C42</f>
        <v>1530</v>
      </c>
      <c r="D63" s="236"/>
      <c r="E63" s="237">
        <f>C52</f>
        <v>100.24560000000001</v>
      </c>
      <c r="F63" s="237">
        <f>C49</f>
        <v>0</v>
      </c>
      <c r="G63" s="238">
        <f>J62*C23</f>
        <v>128.52000000000001</v>
      </c>
      <c r="H63" s="238"/>
      <c r="I63" s="238">
        <f>J62*C22</f>
        <v>55.692000000000007</v>
      </c>
      <c r="J63" s="239">
        <f>J62-I63</f>
        <v>372.70800000000003</v>
      </c>
      <c r="K63" s="240">
        <f>E63++F63+I63</f>
        <v>155.93760000000003</v>
      </c>
      <c r="L63" s="241"/>
      <c r="M63" s="242">
        <f>M59-M59/1.18</f>
        <v>26.628846101694904</v>
      </c>
      <c r="N63" s="243">
        <v>0</v>
      </c>
      <c r="O63" s="244">
        <f>R62*C23</f>
        <v>9.4266115199999998</v>
      </c>
      <c r="P63" s="245"/>
      <c r="Q63" s="246">
        <f>R62*C22</f>
        <v>4.084864992</v>
      </c>
      <c r="R63" s="247">
        <f>R62-Q63</f>
        <v>27.337173407999998</v>
      </c>
      <c r="S63" s="248"/>
      <c r="T63" s="249">
        <f>T59-T59/1.18</f>
        <v>66.572115254237247</v>
      </c>
      <c r="U63" s="250">
        <v>0</v>
      </c>
      <c r="V63" s="251">
        <f>Y62*C23</f>
        <v>15.711019199999997</v>
      </c>
      <c r="W63" s="252"/>
      <c r="X63" s="250">
        <f>Y62*C22</f>
        <v>6.8081083199999997</v>
      </c>
      <c r="Y63" s="247">
        <f>Y62-X63</f>
        <v>45.56195567999999</v>
      </c>
      <c r="Z63" s="253"/>
      <c r="AA63" s="253"/>
      <c r="AB63" s="254">
        <f>AB59-AB59/1.18</f>
        <v>39.943269152542342</v>
      </c>
      <c r="AC63" s="246">
        <v>0</v>
      </c>
      <c r="AD63" s="251">
        <f>AG62*C23</f>
        <v>23.566528799999993</v>
      </c>
      <c r="AE63" s="252"/>
      <c r="AF63" s="247">
        <f>AG62*C22</f>
        <v>10.212162479999998</v>
      </c>
      <c r="AG63" s="255">
        <f>AG62-AF63</f>
        <v>68.342933519999974</v>
      </c>
      <c r="AH63" s="236"/>
      <c r="AI63" s="256">
        <f>M63+N63+Q63+T63+U63+X63+AB63+AC63+AF63</f>
        <v>154.24936630047449</v>
      </c>
      <c r="AJ63" s="236"/>
      <c r="AK63" s="236"/>
      <c r="AL63" s="236"/>
      <c r="AM63" s="236"/>
      <c r="AN63" s="236"/>
      <c r="AO63" s="236"/>
      <c r="AP63" s="138"/>
    </row>
    <row r="64">
      <c r="B64" s="103"/>
      <c r="C64" s="131"/>
      <c r="M64" s="236"/>
      <c r="N64" s="236"/>
      <c r="O64" s="236"/>
      <c r="P64" s="233"/>
      <c r="Q64" s="236"/>
      <c r="R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</row>
    <row r="65">
      <c r="B65" s="140"/>
      <c r="M65" s="236"/>
      <c r="N65" s="236"/>
      <c r="O65" s="236"/>
      <c r="P65" s="233"/>
      <c r="Q65" s="236"/>
      <c r="R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</row>
    <row r="66" ht="19.5">
      <c r="B66" s="139" t="s">
        <v>103</v>
      </c>
      <c r="M66" s="36" t="s">
        <v>104</v>
      </c>
      <c r="X66" s="36" t="s">
        <v>105</v>
      </c>
      <c r="AI66" s="36" t="s">
        <v>106</v>
      </c>
      <c r="AO66" s="236"/>
      <c r="AP66" s="236"/>
    </row>
    <row r="67" ht="15.75">
      <c r="A67" s="103" t="s">
        <v>107</v>
      </c>
      <c r="B67" s="140" t="s">
        <v>108</v>
      </c>
      <c r="C67" s="236"/>
      <c r="D67" s="236"/>
      <c r="E67" s="257"/>
      <c r="F67" s="258"/>
      <c r="G67" s="258"/>
      <c r="H67" s="258"/>
      <c r="I67" s="259">
        <f>C68*H36</f>
        <v>55.906200000000005</v>
      </c>
      <c r="J67" s="260"/>
      <c r="K67" s="261"/>
      <c r="M67" s="140" t="s">
        <v>108</v>
      </c>
      <c r="N67" s="236"/>
      <c r="O67" s="236"/>
      <c r="P67" s="257"/>
      <c r="Q67" s="258"/>
      <c r="R67" s="258"/>
      <c r="S67" s="258"/>
      <c r="T67" s="259">
        <f>N68*H36</f>
        <v>4.1005760111999994</v>
      </c>
      <c r="U67" s="260"/>
      <c r="V67" s="261"/>
      <c r="X67" s="140" t="s">
        <v>108</v>
      </c>
      <c r="Y67" s="236"/>
      <c r="Z67" s="236"/>
      <c r="AA67" s="257"/>
      <c r="AB67" s="258"/>
      <c r="AC67" s="258"/>
      <c r="AD67" s="258"/>
      <c r="AE67" s="259">
        <f>Y68*H36</f>
        <v>6.8342933519999987</v>
      </c>
      <c r="AF67" s="260"/>
      <c r="AG67" s="261"/>
      <c r="AI67" s="140" t="s">
        <v>108</v>
      </c>
      <c r="AJ67" s="236"/>
      <c r="AK67" s="236"/>
      <c r="AL67" s="257"/>
      <c r="AM67" s="258"/>
      <c r="AN67" s="258"/>
      <c r="AO67" s="258"/>
      <c r="AP67" s="259">
        <f>AJ68*H36</f>
        <v>10.251440027999996</v>
      </c>
      <c r="AQ67" s="260"/>
      <c r="AR67" s="261"/>
      <c r="AS67" s="262" t="s">
        <v>94</v>
      </c>
      <c r="AT67" s="263"/>
      <c r="AU67" s="264"/>
      <c r="AV67" s="236"/>
      <c r="AW67" s="236"/>
      <c r="AX67" s="236"/>
      <c r="AY67" s="265"/>
      <c r="BA67" s="266"/>
      <c r="BB67" s="197"/>
      <c r="BC67" s="197"/>
    </row>
    <row r="68">
      <c r="A68" s="103"/>
      <c r="B68" s="267" t="s">
        <v>109</v>
      </c>
      <c r="C68" s="268">
        <f>J63*C36</f>
        <v>223.62480000000002</v>
      </c>
      <c r="D68" s="236"/>
      <c r="E68" s="269">
        <f>C68-C68/1.18</f>
        <v>34.112257627118623</v>
      </c>
      <c r="F68" s="270">
        <v>0</v>
      </c>
      <c r="G68" s="271">
        <f>I67*C23</f>
        <v>16.77186</v>
      </c>
      <c r="H68" s="272"/>
      <c r="I68" s="273">
        <f>I67*C22</f>
        <v>7.2678060000000011</v>
      </c>
      <c r="J68" s="274">
        <f>I67-I68</f>
        <v>48.638394000000005</v>
      </c>
      <c r="K68" s="275">
        <f>E68+I68</f>
        <v>41.380063627118624</v>
      </c>
      <c r="M68" s="267" t="s">
        <v>109</v>
      </c>
      <c r="N68" s="268">
        <f>R63*C36</f>
        <v>16.402304044799997</v>
      </c>
      <c r="O68" s="236"/>
      <c r="P68" s="270">
        <f>N68-N68/1.18</f>
        <v>2.502046379715253</v>
      </c>
      <c r="Q68" s="270">
        <v>0</v>
      </c>
      <c r="R68" s="271">
        <f>T67*C23</f>
        <v>1.2301728033599997</v>
      </c>
      <c r="S68" s="272"/>
      <c r="T68" s="273">
        <f>T67*C22</f>
        <v>0.5330748814559999</v>
      </c>
      <c r="U68" s="274">
        <f>T67-T68</f>
        <v>3.5675011297439996</v>
      </c>
      <c r="V68" s="275">
        <f>P68+T68</f>
        <v>3.0351212611712528</v>
      </c>
      <c r="X68" s="267" t="s">
        <v>109</v>
      </c>
      <c r="Y68" s="268">
        <f>Y63*C36</f>
        <v>27.337173407999995</v>
      </c>
      <c r="Z68" s="236"/>
      <c r="AA68" s="270">
        <f>Y68-Y68/1.18</f>
        <v>4.1700772995254205</v>
      </c>
      <c r="AB68" s="270">
        <v>0</v>
      </c>
      <c r="AC68" s="271">
        <f>AE67*C23</f>
        <v>2.0502880055999997</v>
      </c>
      <c r="AD68" s="272"/>
      <c r="AE68" s="273">
        <f>AE67*C22</f>
        <v>0.88845813575999988</v>
      </c>
      <c r="AF68" s="274">
        <f>AE67-AE68</f>
        <v>5.945835216239999</v>
      </c>
      <c r="AG68" s="275">
        <f>AA68+AE68</f>
        <v>5.0585354352854202</v>
      </c>
      <c r="AI68" s="267" t="s">
        <v>109</v>
      </c>
      <c r="AJ68" s="268">
        <f>AG63*C36</f>
        <v>41.005760111999983</v>
      </c>
      <c r="AK68" s="236"/>
      <c r="AL68" s="270">
        <f>AJ68-AJ68/1.18</f>
        <v>6.2551159492881325</v>
      </c>
      <c r="AM68" s="270">
        <v>0</v>
      </c>
      <c r="AN68" s="273"/>
      <c r="AO68" s="276">
        <f>AP67*C23</f>
        <v>3.0754320083999986</v>
      </c>
      <c r="AP68" s="273">
        <f>AP67*C22</f>
        <v>1.3326872036399995</v>
      </c>
      <c r="AQ68" s="274">
        <f>AP67-AP68</f>
        <v>8.9187528243599967</v>
      </c>
      <c r="AR68" s="275">
        <f>AL68+AP68</f>
        <v>7.5878031529281316</v>
      </c>
      <c r="AS68" s="236"/>
      <c r="AT68" s="236"/>
      <c r="AU68" s="236"/>
      <c r="AV68" s="236"/>
      <c r="AW68" s="236"/>
      <c r="AX68" s="236"/>
      <c r="AY68" s="236"/>
      <c r="AZ68" s="236"/>
      <c r="BA68" s="266"/>
    </row>
    <row r="69">
      <c r="A69" s="103"/>
      <c r="B69" s="277"/>
      <c r="C69" s="278"/>
      <c r="D69" s="236"/>
      <c r="E69" s="270"/>
      <c r="F69" s="273"/>
      <c r="G69" s="273"/>
      <c r="H69" s="273"/>
      <c r="I69" s="279">
        <f>C70*H37</f>
        <v>7.3796184</v>
      </c>
      <c r="J69" s="280"/>
      <c r="K69" s="275"/>
      <c r="M69" s="277"/>
      <c r="N69" s="278"/>
      <c r="O69" s="236"/>
      <c r="P69" s="270"/>
      <c r="Q69" s="273"/>
      <c r="R69" s="273"/>
      <c r="S69" s="273"/>
      <c r="T69" s="279">
        <f>N70*H37</f>
        <v>0.54127603347839992</v>
      </c>
      <c r="U69" s="280"/>
      <c r="V69" s="275"/>
      <c r="X69" s="277"/>
      <c r="Y69" s="278"/>
      <c r="Z69" s="236"/>
      <c r="AA69" s="270"/>
      <c r="AB69" s="273"/>
      <c r="AC69" s="273"/>
      <c r="AD69" s="273"/>
      <c r="AE69" s="279">
        <f>Y70*H37</f>
        <v>0.90212672246399983</v>
      </c>
      <c r="AF69" s="280"/>
      <c r="AG69" s="275"/>
      <c r="AI69" s="277"/>
      <c r="AJ69" s="278"/>
      <c r="AK69" s="236"/>
      <c r="AL69" s="270"/>
      <c r="AM69" s="273"/>
      <c r="AN69" s="273"/>
      <c r="AO69" s="273"/>
      <c r="AP69" s="279">
        <f>AJ70*H37</f>
        <v>1.3531900836959996</v>
      </c>
      <c r="AQ69" s="280"/>
      <c r="AR69" s="275"/>
      <c r="AS69" s="236"/>
      <c r="AT69" s="236"/>
      <c r="AU69" s="236"/>
      <c r="AV69" s="236"/>
      <c r="AW69" s="236"/>
      <c r="AX69" s="236"/>
      <c r="AY69" s="265"/>
      <c r="AZ69" s="36"/>
      <c r="BA69" s="266"/>
    </row>
    <row r="70">
      <c r="A70" s="103"/>
      <c r="B70" s="277" t="s">
        <v>65</v>
      </c>
      <c r="C70" s="281">
        <f>J63*C37</f>
        <v>40.997880000000002</v>
      </c>
      <c r="D70" s="236"/>
      <c r="E70" s="270">
        <f>C70-C70/1.18</f>
        <v>6.2539138983050861</v>
      </c>
      <c r="F70" s="273">
        <v>0</v>
      </c>
      <c r="G70" s="271">
        <f>I69*C23</f>
        <v>2.2138855199999998</v>
      </c>
      <c r="H70" s="272"/>
      <c r="I70" s="273">
        <f>I69*C22</f>
        <v>0.95935039200000005</v>
      </c>
      <c r="J70" s="274">
        <f>I69-I70</f>
        <v>6.4202680079999999</v>
      </c>
      <c r="K70" s="275">
        <f>E70+I70</f>
        <v>7.2132642903050863</v>
      </c>
      <c r="M70" s="277" t="s">
        <v>65</v>
      </c>
      <c r="N70" s="281">
        <f>R63*C37</f>
        <v>3.0070890748799997</v>
      </c>
      <c r="O70" s="236"/>
      <c r="P70" s="270">
        <f>N70-N70/1.18</f>
        <v>0.45870850294779641</v>
      </c>
      <c r="Q70" s="273">
        <v>0</v>
      </c>
      <c r="R70" s="271">
        <f>T69*C23</f>
        <v>0.16238281004351998</v>
      </c>
      <c r="S70" s="272"/>
      <c r="T70" s="273">
        <f>T69*C22</f>
        <v>0.070365884352191987</v>
      </c>
      <c r="U70" s="274">
        <f>T69-T70</f>
        <v>0.47091014912620793</v>
      </c>
      <c r="V70" s="275">
        <f>P70+T70</f>
        <v>0.52907438729998835</v>
      </c>
      <c r="X70" s="277" t="s">
        <v>65</v>
      </c>
      <c r="Y70" s="281">
        <f>Y63*C37</f>
        <v>5.0118151247999991</v>
      </c>
      <c r="Z70" s="236"/>
      <c r="AA70" s="270">
        <f>Y70-Y70/1.18</f>
        <v>0.76451417157966084</v>
      </c>
      <c r="AB70" s="273">
        <v>0</v>
      </c>
      <c r="AC70" s="271">
        <f>AE69*C23</f>
        <v>0.27063801673919996</v>
      </c>
      <c r="AD70" s="272"/>
      <c r="AE70" s="273">
        <f>AE69*C22</f>
        <v>0.11727647392031998</v>
      </c>
      <c r="AF70" s="274">
        <f>AE69-AE70</f>
        <v>0.78485024854367991</v>
      </c>
      <c r="AG70" s="275">
        <f>AA70+AE70</f>
        <v>0.88179064549998087</v>
      </c>
      <c r="AI70" s="277" t="s">
        <v>65</v>
      </c>
      <c r="AJ70" s="281">
        <f>AG63*C37</f>
        <v>7.5177226871999974</v>
      </c>
      <c r="AK70" s="236"/>
      <c r="AL70" s="270">
        <f>AJ70-AJ70/1.18</f>
        <v>1.1467712573694904</v>
      </c>
      <c r="AM70" s="273">
        <v>0</v>
      </c>
      <c r="AN70" s="271">
        <f>AP69*C23</f>
        <v>0.40595702510879988</v>
      </c>
      <c r="AO70" s="272"/>
      <c r="AP70" s="273">
        <f>AP69*C22</f>
        <v>0.17591471088047994</v>
      </c>
      <c r="AQ70" s="274">
        <f>AP69-AP70</f>
        <v>1.1772753728155196</v>
      </c>
      <c r="AR70" s="275">
        <f>AL70+AP70</f>
        <v>1.3226859682499703</v>
      </c>
      <c r="AS70" s="236"/>
      <c r="AT70" s="236"/>
      <c r="AU70" s="236"/>
      <c r="AV70" s="236"/>
      <c r="AW70" s="236"/>
      <c r="AX70" s="236"/>
      <c r="AY70" s="236"/>
      <c r="AZ70" s="236"/>
      <c r="BA70" s="266"/>
    </row>
    <row r="71">
      <c r="A71" s="103"/>
      <c r="B71" s="277"/>
      <c r="C71" s="278"/>
      <c r="D71" s="236"/>
      <c r="E71" s="270"/>
      <c r="F71" s="273"/>
      <c r="G71" s="273"/>
      <c r="H71" s="273"/>
      <c r="I71" s="279">
        <f>C72*H38</f>
        <v>20.498940000000001</v>
      </c>
      <c r="J71" s="282"/>
      <c r="K71" s="275"/>
      <c r="M71" s="277"/>
      <c r="N71" s="278"/>
      <c r="O71" s="236"/>
      <c r="P71" s="270"/>
      <c r="Q71" s="273"/>
      <c r="R71" s="273"/>
      <c r="S71" s="273"/>
      <c r="T71" s="279">
        <f>N72*H38</f>
        <v>1.5035445374399998</v>
      </c>
      <c r="U71" s="282"/>
      <c r="V71" s="275"/>
      <c r="X71" s="277"/>
      <c r="Y71" s="278"/>
      <c r="Z71" s="236"/>
      <c r="AA71" s="270"/>
      <c r="AB71" s="273"/>
      <c r="AC71" s="273"/>
      <c r="AD71" s="273"/>
      <c r="AE71" s="279">
        <f>Y72*H38</f>
        <v>2.5059075623999996</v>
      </c>
      <c r="AF71" s="282"/>
      <c r="AG71" s="275"/>
      <c r="AI71" s="277"/>
      <c r="AJ71" s="278"/>
      <c r="AK71" s="236"/>
      <c r="AL71" s="270"/>
      <c r="AM71" s="273"/>
      <c r="AN71" s="273"/>
      <c r="AO71" s="273"/>
      <c r="AP71" s="279">
        <f>AJ72*H38</f>
        <v>3.7588613435999987</v>
      </c>
      <c r="AQ71" s="282"/>
      <c r="AR71" s="275"/>
      <c r="AS71" s="236"/>
      <c r="AT71" s="236"/>
      <c r="AU71" s="236"/>
      <c r="AV71" s="236"/>
      <c r="AW71" s="236"/>
      <c r="AX71" s="236"/>
      <c r="AY71" s="265"/>
      <c r="BA71" s="266"/>
    </row>
    <row r="72" ht="61.5" customHeight="1">
      <c r="A72" s="103"/>
      <c r="B72" s="283" t="s">
        <v>110</v>
      </c>
      <c r="C72" s="281">
        <f>J63*C38</f>
        <v>81.995760000000004</v>
      </c>
      <c r="D72" s="236"/>
      <c r="E72" s="270">
        <f>C72-C72/1.18</f>
        <v>12.507827796610172</v>
      </c>
      <c r="F72" s="273">
        <v>0</v>
      </c>
      <c r="G72" s="271">
        <f>I71*C23</f>
        <v>6.1496820000000003</v>
      </c>
      <c r="H72" s="272"/>
      <c r="I72" s="273">
        <f>I71*C22</f>
        <v>2.6648622000000004</v>
      </c>
      <c r="J72" s="274">
        <f>I71-I72</f>
        <v>17.834077799999999</v>
      </c>
      <c r="K72" s="275">
        <f>E72+I72</f>
        <v>15.172689996610172</v>
      </c>
      <c r="M72" s="283" t="s">
        <v>110</v>
      </c>
      <c r="N72" s="281">
        <f>R63*C38</f>
        <v>6.0141781497599993</v>
      </c>
      <c r="O72" s="236"/>
      <c r="P72" s="270">
        <f>N72-N72/1.18</f>
        <v>0.91741700589559283</v>
      </c>
      <c r="Q72" s="273">
        <v>0</v>
      </c>
      <c r="R72" s="271">
        <f>T71*C23</f>
        <v>0.45106336123199992</v>
      </c>
      <c r="S72" s="272"/>
      <c r="T72" s="273">
        <f>T71*C22</f>
        <v>0.19546078986719997</v>
      </c>
      <c r="U72" s="274">
        <f>T71-T72</f>
        <v>1.3080837475727998</v>
      </c>
      <c r="V72" s="275">
        <f>P72+T72</f>
        <v>1.1128777957627929</v>
      </c>
      <c r="X72" s="283" t="s">
        <v>110</v>
      </c>
      <c r="Y72" s="281">
        <f>Y63*C38</f>
        <v>10.023630249599998</v>
      </c>
      <c r="Z72" s="236"/>
      <c r="AA72" s="270">
        <f>Y72-Y72/1.18</f>
        <v>1.5290283431593217</v>
      </c>
      <c r="AB72" s="273">
        <v>0</v>
      </c>
      <c r="AC72" s="271">
        <f>AE71*C23</f>
        <v>0.7517722687199998</v>
      </c>
      <c r="AD72" s="272"/>
      <c r="AE72" s="273">
        <f>AE71*C22</f>
        <v>0.32576798311199995</v>
      </c>
      <c r="AF72" s="274">
        <f>AE71-AE72</f>
        <v>2.1801395792879994</v>
      </c>
      <c r="AG72" s="275">
        <f>AA72+AE72</f>
        <v>1.8547963262713216</v>
      </c>
      <c r="AI72" s="283" t="s">
        <v>110</v>
      </c>
      <c r="AJ72" s="281">
        <f>AG63*C38</f>
        <v>15.035445374399995</v>
      </c>
      <c r="AK72" s="236"/>
      <c r="AL72" s="270">
        <f>AJ72-AJ72/1.18</f>
        <v>2.2935425147389807</v>
      </c>
      <c r="AM72" s="273">
        <v>0</v>
      </c>
      <c r="AN72" s="271">
        <f>AP71*C23</f>
        <v>1.1276584030799996</v>
      </c>
      <c r="AO72" s="272"/>
      <c r="AP72" s="273">
        <f>AP71*C22</f>
        <v>0.48865197466799987</v>
      </c>
      <c r="AQ72" s="274">
        <f>AP71-AP72</f>
        <v>3.2702093689319987</v>
      </c>
      <c r="AR72" s="275">
        <f>AL72+AP72</f>
        <v>2.7821944894069808</v>
      </c>
      <c r="AS72" s="236"/>
      <c r="AT72" s="236"/>
      <c r="AU72" s="236"/>
      <c r="AV72" s="236"/>
      <c r="AW72" s="236"/>
      <c r="AX72" s="236"/>
      <c r="AY72" s="236"/>
      <c r="AZ72" s="236"/>
      <c r="BA72" s="266"/>
    </row>
    <row r="73">
      <c r="A73" s="103"/>
      <c r="B73" s="283"/>
      <c r="C73" s="278"/>
      <c r="D73" s="236"/>
      <c r="E73" s="270"/>
      <c r="F73" s="273"/>
      <c r="G73" s="273"/>
      <c r="H73" s="273"/>
      <c r="I73" s="279">
        <f>C74*H39</f>
        <v>6.261494400000001</v>
      </c>
      <c r="J73" s="282"/>
      <c r="K73" s="275"/>
      <c r="M73" s="283"/>
      <c r="N73" s="278"/>
      <c r="O73" s="236"/>
      <c r="P73" s="270"/>
      <c r="Q73" s="273"/>
      <c r="R73" s="273"/>
      <c r="S73" s="273"/>
      <c r="T73" s="279">
        <f>N74*H39</f>
        <v>0.45926451325440004</v>
      </c>
      <c r="U73" s="282"/>
      <c r="V73" s="275"/>
      <c r="X73" s="283"/>
      <c r="Y73" s="278"/>
      <c r="Z73" s="236"/>
      <c r="AA73" s="270"/>
      <c r="AB73" s="273"/>
      <c r="AC73" s="273"/>
      <c r="AD73" s="273"/>
      <c r="AE73" s="279">
        <f>Y74*H39</f>
        <v>0.76544085542399987</v>
      </c>
      <c r="AF73" s="282"/>
      <c r="AG73" s="275"/>
      <c r="AI73" s="283"/>
      <c r="AJ73" s="278"/>
      <c r="AK73" s="236"/>
      <c r="AL73" s="270"/>
      <c r="AM73" s="273"/>
      <c r="AN73" s="273"/>
      <c r="AO73" s="273"/>
      <c r="AP73" s="279">
        <f>AJ74*H39</f>
        <v>1.1481612831359997</v>
      </c>
      <c r="AQ73" s="282"/>
      <c r="AR73" s="275"/>
      <c r="AS73" s="236"/>
      <c r="AT73" s="236"/>
      <c r="AU73" s="236"/>
      <c r="AV73" s="236"/>
      <c r="AW73" s="236"/>
      <c r="AX73" s="236"/>
      <c r="AY73" s="265"/>
      <c r="BA73" s="266"/>
    </row>
    <row r="74" ht="63.75" customHeight="1">
      <c r="A74" s="103"/>
      <c r="B74" s="284" t="s">
        <v>111</v>
      </c>
      <c r="C74" s="285">
        <f>J63*C39</f>
        <v>26.089560000000006</v>
      </c>
      <c r="D74" s="236"/>
      <c r="E74" s="254">
        <f>C74-C74/1.18</f>
        <v>3.9797633898305094</v>
      </c>
      <c r="F74" s="250">
        <v>0</v>
      </c>
      <c r="G74" s="251">
        <f>I73*C23</f>
        <v>1.8784483200000002</v>
      </c>
      <c r="H74" s="252"/>
      <c r="I74" s="250">
        <f>I73*C22</f>
        <v>0.81399427200000019</v>
      </c>
      <c r="J74" s="286">
        <f>I73-I74</f>
        <v>5.4475001280000006</v>
      </c>
      <c r="K74" s="287">
        <f>E74+I74</f>
        <v>4.7937576618305098</v>
      </c>
      <c r="M74" s="284" t="s">
        <v>111</v>
      </c>
      <c r="N74" s="285">
        <f>R63*C39</f>
        <v>1.9136021385600002</v>
      </c>
      <c r="O74" s="236"/>
      <c r="P74" s="254">
        <f>N74-N74/1.18</f>
        <v>0.29190541096677958</v>
      </c>
      <c r="Q74" s="250">
        <v>0</v>
      </c>
      <c r="R74" s="251">
        <f>T73*C23</f>
        <v>0.13777935397632002</v>
      </c>
      <c r="S74" s="252"/>
      <c r="T74" s="250">
        <f>T73*C22</f>
        <v>0.05970438672307201</v>
      </c>
      <c r="U74" s="286">
        <f>T73-T74</f>
        <v>0.39956012653132805</v>
      </c>
      <c r="V74" s="287">
        <f>P74+T74</f>
        <v>0.35160979768985157</v>
      </c>
      <c r="X74" s="284" t="s">
        <v>111</v>
      </c>
      <c r="Y74" s="285">
        <f>Y63*C39</f>
        <v>3.1893368975999996</v>
      </c>
      <c r="Z74" s="236"/>
      <c r="AA74" s="254">
        <f>Y74-Y74/1.18</f>
        <v>0.48650901827796611</v>
      </c>
      <c r="AB74" s="250">
        <v>0</v>
      </c>
      <c r="AC74" s="251">
        <f>AE73*C23</f>
        <v>0.22963225662719994</v>
      </c>
      <c r="AD74" s="252"/>
      <c r="AE74" s="250">
        <f>AE73*C22</f>
        <v>0.099507311205119992</v>
      </c>
      <c r="AF74" s="286">
        <f>AE73-AE74</f>
        <v>0.66593354421887985</v>
      </c>
      <c r="AG74" s="287">
        <f>AA74+AE74</f>
        <v>0.58601632948308613</v>
      </c>
      <c r="AI74" s="284" t="s">
        <v>111</v>
      </c>
      <c r="AJ74" s="285">
        <f>AG63*C39</f>
        <v>4.784005346399999</v>
      </c>
      <c r="AK74" s="236"/>
      <c r="AL74" s="254">
        <f>AJ74-AJ74/1.18</f>
        <v>0.7297635274169485</v>
      </c>
      <c r="AM74" s="250">
        <v>0</v>
      </c>
      <c r="AN74" s="251">
        <f>AP73*C23</f>
        <v>0.34444838494079993</v>
      </c>
      <c r="AO74" s="252"/>
      <c r="AP74" s="250">
        <f>AP73*C22</f>
        <v>0.14926096680767997</v>
      </c>
      <c r="AQ74" s="286">
        <f>AP73-AP74</f>
        <v>0.99890031632831977</v>
      </c>
      <c r="AR74" s="287">
        <f>AL74+AP74</f>
        <v>0.87902449422462847</v>
      </c>
      <c r="AS74" s="236"/>
      <c r="AT74" s="236"/>
      <c r="AU74" s="236"/>
      <c r="AV74" s="236"/>
      <c r="AW74" s="236"/>
      <c r="AX74" s="236"/>
      <c r="AY74" s="236"/>
      <c r="AZ74" s="236"/>
      <c r="BA74" s="266"/>
    </row>
    <row r="75">
      <c r="A75" s="103"/>
      <c r="B75" s="191"/>
      <c r="C75" s="288"/>
      <c r="D75" s="236"/>
      <c r="K75" s="266"/>
      <c r="M75" s="289"/>
      <c r="N75" s="290"/>
      <c r="X75" s="291"/>
      <c r="Y75" s="292"/>
      <c r="AI75" s="291"/>
      <c r="AJ75" s="292"/>
      <c r="AO75" s="236"/>
      <c r="AP75" s="236"/>
    </row>
    <row r="76" ht="15.75">
      <c r="A76" s="103"/>
      <c r="B76" s="218" t="s">
        <v>112</v>
      </c>
      <c r="C76" s="288"/>
      <c r="D76" s="236"/>
      <c r="K76" s="266"/>
      <c r="M76" s="293"/>
      <c r="N76" s="294"/>
      <c r="X76" s="295"/>
      <c r="Y76" s="296"/>
      <c r="AI76" s="295"/>
      <c r="AJ76" s="296"/>
      <c r="AO76" s="236"/>
      <c r="AP76" s="236"/>
    </row>
    <row r="77" ht="15.75">
      <c r="A77" s="103" t="s">
        <v>113</v>
      </c>
      <c r="B77" s="218" t="s">
        <v>63</v>
      </c>
      <c r="C77" s="288"/>
      <c r="D77" s="236"/>
      <c r="E77" s="257"/>
      <c r="F77" s="258"/>
      <c r="G77" s="258"/>
      <c r="H77" s="258"/>
      <c r="I77" s="297">
        <f>C78*H36</f>
        <v>7.2957591000000006</v>
      </c>
      <c r="J77" s="298"/>
      <c r="K77" s="299"/>
      <c r="M77" s="300" t="s">
        <v>108</v>
      </c>
      <c r="N77" s="255"/>
      <c r="O77" s="236"/>
      <c r="P77" s="257"/>
      <c r="Q77" s="258"/>
      <c r="R77" s="258"/>
      <c r="S77" s="258"/>
      <c r="T77" s="259">
        <f>N78*H36</f>
        <v>0.53512516946159994</v>
      </c>
      <c r="U77" s="260"/>
      <c r="V77" s="261"/>
      <c r="X77" s="300" t="s">
        <v>108</v>
      </c>
      <c r="Y77" s="255"/>
      <c r="Z77" s="236"/>
      <c r="AA77" s="257"/>
      <c r="AB77" s="258"/>
      <c r="AC77" s="258"/>
      <c r="AD77" s="258"/>
      <c r="AE77" s="259">
        <f>Y78*H36</f>
        <v>0.89187528243599978</v>
      </c>
      <c r="AF77" s="260"/>
      <c r="AG77" s="261"/>
      <c r="AI77" s="300" t="s">
        <v>108</v>
      </c>
      <c r="AJ77" s="255"/>
      <c r="AK77" s="236"/>
      <c r="AL77" s="257"/>
      <c r="AM77" s="258"/>
      <c r="AN77" s="258"/>
      <c r="AO77" s="258"/>
      <c r="AP77" s="259">
        <f>AJ78*H36</f>
        <v>1.3378129236539995</v>
      </c>
      <c r="AQ77" s="260"/>
      <c r="AR77" s="261"/>
      <c r="AS77" s="236"/>
      <c r="AT77" s="236"/>
      <c r="AU77" s="236"/>
      <c r="AV77" s="236"/>
      <c r="AW77" s="236"/>
      <c r="AX77" s="236"/>
      <c r="AY77" s="265"/>
      <c r="BA77" s="266"/>
    </row>
    <row r="78">
      <c r="A78" s="103"/>
      <c r="B78" s="267" t="s">
        <v>63</v>
      </c>
      <c r="C78" s="301">
        <f>J68*C36</f>
        <v>29.183036400000002</v>
      </c>
      <c r="D78" s="236"/>
      <c r="E78" s="270">
        <f>C78-C78/1.18</f>
        <v>4.4516496203389835</v>
      </c>
      <c r="F78" s="273">
        <v>0</v>
      </c>
      <c r="G78" s="273">
        <v>0</v>
      </c>
      <c r="H78" s="273">
        <f>I77*C23</f>
        <v>2.1887277300000001</v>
      </c>
      <c r="I78" s="273">
        <f>I77*C22</f>
        <v>0.94844868300000007</v>
      </c>
      <c r="J78" s="274">
        <f>I77-I78</f>
        <v>6.347310417000001</v>
      </c>
      <c r="K78" s="275">
        <f>E78+I78</f>
        <v>5.400098303338984</v>
      </c>
      <c r="M78" s="267" t="s">
        <v>109</v>
      </c>
      <c r="N78" s="268">
        <f>U68*C36</f>
        <v>2.1405006778463997</v>
      </c>
      <c r="O78" s="236"/>
      <c r="P78" s="270">
        <f>N78-N78/1.18</f>
        <v>0.32651705255284047</v>
      </c>
      <c r="Q78" s="270">
        <v>0</v>
      </c>
      <c r="R78" s="273">
        <v>0</v>
      </c>
      <c r="S78" s="273">
        <f>T77*C23</f>
        <v>0.16053755083847998</v>
      </c>
      <c r="T78" s="273">
        <f>T77*C22</f>
        <v>0.069566272030007995</v>
      </c>
      <c r="U78" s="274">
        <f>T77-T78</f>
        <v>0.46555889743159196</v>
      </c>
      <c r="V78" s="275">
        <f>P78+T78</f>
        <v>0.39608332458284845</v>
      </c>
      <c r="X78" s="267" t="s">
        <v>109</v>
      </c>
      <c r="Y78" s="268">
        <f>AF68*C36</f>
        <v>3.5675011297439991</v>
      </c>
      <c r="Z78" s="236"/>
      <c r="AA78" s="270">
        <f>Y78-Y78/1.18</f>
        <v>0.54419508758806767</v>
      </c>
      <c r="AB78" s="270">
        <v>0</v>
      </c>
      <c r="AC78" s="273">
        <v>0</v>
      </c>
      <c r="AD78" s="273">
        <f>AE77*C23</f>
        <v>0.26756258473079991</v>
      </c>
      <c r="AE78" s="273">
        <f>AE77*C22</f>
        <v>0.11594378671667997</v>
      </c>
      <c r="AF78" s="274">
        <f>AE77-AE78</f>
        <v>0.77593149571931985</v>
      </c>
      <c r="AG78" s="275">
        <f>AA78+AE78</f>
        <v>0.6601388743047476</v>
      </c>
      <c r="AI78" s="267" t="s">
        <v>109</v>
      </c>
      <c r="AJ78" s="268">
        <f>AQ68*C36</f>
        <v>5.351251694615998</v>
      </c>
      <c r="AK78" s="236"/>
      <c r="AL78" s="270">
        <f>AJ78-AJ78/1.18</f>
        <v>0.81629263138210106</v>
      </c>
      <c r="AM78" s="270">
        <v>0</v>
      </c>
      <c r="AN78" s="273">
        <v>0</v>
      </c>
      <c r="AO78" s="273">
        <f>AP77*C23</f>
        <v>0.40134387709619984</v>
      </c>
      <c r="AP78" s="273">
        <f>AP77*C22</f>
        <v>0.17391568007501995</v>
      </c>
      <c r="AQ78" s="274">
        <f>AP77-AP78</f>
        <v>1.1638972435789796</v>
      </c>
      <c r="AR78" s="275">
        <f>AL78+AP78</f>
        <v>0.99020831145712096</v>
      </c>
      <c r="AS78" s="236"/>
      <c r="AT78" s="236"/>
      <c r="AU78" s="236"/>
      <c r="AV78" s="236"/>
      <c r="AW78" s="236"/>
      <c r="AX78" s="236"/>
      <c r="AY78" s="236"/>
      <c r="AZ78" s="236"/>
      <c r="BA78" s="266"/>
    </row>
    <row r="79">
      <c r="A79" s="103"/>
      <c r="B79" s="277"/>
      <c r="C79" s="278"/>
      <c r="D79" s="236"/>
      <c r="E79" s="270"/>
      <c r="F79" s="273"/>
      <c r="G79" s="273"/>
      <c r="H79" s="273"/>
      <c r="I79" s="228">
        <f>C80*H37</f>
        <v>0.9630402012</v>
      </c>
      <c r="J79" s="274"/>
      <c r="K79" s="275"/>
      <c r="M79" s="277"/>
      <c r="N79" s="278"/>
      <c r="O79" s="236"/>
      <c r="P79" s="270"/>
      <c r="Q79" s="273"/>
      <c r="R79" s="273"/>
      <c r="S79" s="273"/>
      <c r="T79" s="279">
        <f>N80*H37</f>
        <v>0.070636522368931184</v>
      </c>
      <c r="U79" s="280"/>
      <c r="V79" s="275"/>
      <c r="X79" s="277"/>
      <c r="Y79" s="278"/>
      <c r="Z79" s="236"/>
      <c r="AA79" s="270"/>
      <c r="AB79" s="273"/>
      <c r="AC79" s="273"/>
      <c r="AD79" s="273"/>
      <c r="AE79" s="279">
        <f>Y80*H37</f>
        <v>0.11772753728155197</v>
      </c>
      <c r="AF79" s="280"/>
      <c r="AG79" s="275"/>
      <c r="AI79" s="277"/>
      <c r="AJ79" s="278"/>
      <c r="AK79" s="236"/>
      <c r="AL79" s="270"/>
      <c r="AM79" s="273"/>
      <c r="AN79" s="273"/>
      <c r="AO79" s="273"/>
      <c r="AP79" s="279">
        <f>AJ80*H37</f>
        <v>0.17659130592232794</v>
      </c>
      <c r="AQ79" s="280"/>
      <c r="AR79" s="275"/>
      <c r="AS79" s="236"/>
      <c r="AT79" s="236"/>
      <c r="AU79" s="236"/>
      <c r="AV79" s="236"/>
      <c r="AW79" s="236"/>
      <c r="AX79" s="236"/>
      <c r="AY79" s="265"/>
      <c r="AZ79" s="36"/>
      <c r="BA79" s="266"/>
    </row>
    <row r="80">
      <c r="A80" s="103"/>
      <c r="B80" s="277" t="s">
        <v>65</v>
      </c>
      <c r="C80" s="278">
        <f>J68*C37</f>
        <v>5.3502233400000003</v>
      </c>
      <c r="D80" s="236"/>
      <c r="E80" s="270">
        <f>C80-C80/1.18</f>
        <v>0.81613576372881358</v>
      </c>
      <c r="F80" s="273">
        <v>0</v>
      </c>
      <c r="G80" s="273">
        <v>0</v>
      </c>
      <c r="H80" s="273">
        <f>I79*C23</f>
        <v>0.28891206036</v>
      </c>
      <c r="I80" s="273">
        <f>I79*C22</f>
        <v>0.12519522615600001</v>
      </c>
      <c r="J80" s="274">
        <f>I79-I80</f>
        <v>0.83784497504400002</v>
      </c>
      <c r="K80" s="275">
        <f>E80+I80</f>
        <v>0.94133098988481356</v>
      </c>
      <c r="M80" s="277" t="s">
        <v>65</v>
      </c>
      <c r="N80" s="281">
        <f>U68*C37</f>
        <v>0.39242512427183995</v>
      </c>
      <c r="O80" s="236"/>
      <c r="P80" s="270">
        <f>N80-N80/1.18</f>
        <v>0.059861459634687419</v>
      </c>
      <c r="Q80" s="273">
        <v>0</v>
      </c>
      <c r="R80" s="273">
        <v>0</v>
      </c>
      <c r="S80" s="273">
        <f>T79*C23</f>
        <v>0.021190956710679356</v>
      </c>
      <c r="T80" s="273">
        <f>T79*C22</f>
        <v>0.0091827479079610551</v>
      </c>
      <c r="U80" s="274">
        <f>T79-T80</f>
        <v>0.061453774460970126</v>
      </c>
      <c r="V80" s="275">
        <f>P80+T80</f>
        <v>0.069044207542648478</v>
      </c>
      <c r="X80" s="277" t="s">
        <v>65</v>
      </c>
      <c r="Y80" s="281">
        <f>AF68*C37</f>
        <v>0.65404187378639989</v>
      </c>
      <c r="Z80" s="236"/>
      <c r="AA80" s="270">
        <f>Y80-Y80/1.18</f>
        <v>0.099769099391145755</v>
      </c>
      <c r="AB80" s="273">
        <v>0</v>
      </c>
      <c r="AC80" s="273">
        <v>0</v>
      </c>
      <c r="AD80" s="273">
        <f>AE79*C23</f>
        <v>0.035318261184465592</v>
      </c>
      <c r="AE80" s="273">
        <f>AE79*C22</f>
        <v>0.015304579846601756</v>
      </c>
      <c r="AF80" s="274">
        <f>AE79-AE80</f>
        <v>0.10242295743495021</v>
      </c>
      <c r="AG80" s="275">
        <f>AA80+AE80</f>
        <v>0.11507367923774751</v>
      </c>
      <c r="AI80" s="277" t="s">
        <v>65</v>
      </c>
      <c r="AJ80" s="281">
        <f>AQ68*C37</f>
        <v>0.98106281067959966</v>
      </c>
      <c r="AK80" s="236"/>
      <c r="AL80" s="270">
        <f>AJ80-AJ80/1.18</f>
        <v>0.14965364908671852</v>
      </c>
      <c r="AM80" s="273">
        <v>0</v>
      </c>
      <c r="AN80" s="273">
        <v>0</v>
      </c>
      <c r="AO80" s="273">
        <f>AP79*C23</f>
        <v>0.052977391776698378</v>
      </c>
      <c r="AP80" s="273">
        <f>AP79*C22</f>
        <v>0.022956869769902633</v>
      </c>
      <c r="AQ80" s="274">
        <f>AP79-AP80</f>
        <v>0.15363443615242531</v>
      </c>
      <c r="AR80" s="275">
        <f>AL80+AP80</f>
        <v>0.17261051885662115</v>
      </c>
      <c r="AS80" s="236"/>
      <c r="AT80" s="236"/>
      <c r="AU80" s="236"/>
      <c r="AV80" s="236"/>
      <c r="AW80" s="236"/>
      <c r="AX80" s="236"/>
      <c r="AY80" s="236"/>
      <c r="AZ80" s="236"/>
      <c r="BA80" s="266"/>
    </row>
    <row r="81">
      <c r="A81" s="103"/>
      <c r="B81" s="277"/>
      <c r="C81" s="278"/>
      <c r="D81" s="236"/>
      <c r="E81" s="270"/>
      <c r="F81" s="273"/>
      <c r="G81" s="273"/>
      <c r="H81" s="273"/>
      <c r="I81" s="228">
        <f>C82*H38</f>
        <v>2.6751116700000002</v>
      </c>
      <c r="J81" s="274"/>
      <c r="K81" s="275"/>
      <c r="M81" s="277"/>
      <c r="N81" s="278"/>
      <c r="O81" s="236"/>
      <c r="P81" s="270"/>
      <c r="Q81" s="273"/>
      <c r="R81" s="273"/>
      <c r="S81" s="273"/>
      <c r="T81" s="279">
        <f>N82*H38</f>
        <v>0.19621256213591998</v>
      </c>
      <c r="U81" s="282"/>
      <c r="V81" s="275"/>
      <c r="X81" s="277"/>
      <c r="Y81" s="278"/>
      <c r="Z81" s="236"/>
      <c r="AA81" s="270"/>
      <c r="AB81" s="273"/>
      <c r="AC81" s="273"/>
      <c r="AD81" s="273"/>
      <c r="AE81" s="279">
        <f>Y82*H38</f>
        <v>0.32702093689319994</v>
      </c>
      <c r="AF81" s="282"/>
      <c r="AG81" s="275"/>
      <c r="AI81" s="277"/>
      <c r="AJ81" s="278"/>
      <c r="AK81" s="236"/>
      <c r="AL81" s="270"/>
      <c r="AM81" s="273"/>
      <c r="AN81" s="273"/>
      <c r="AO81" s="273"/>
      <c r="AP81" s="279">
        <f>AJ82*H38</f>
        <v>0.49053140533979983</v>
      </c>
      <c r="AQ81" s="282"/>
      <c r="AR81" s="275"/>
      <c r="AS81" s="236"/>
      <c r="AT81" s="236"/>
      <c r="AU81" s="236"/>
      <c r="AV81" s="236"/>
      <c r="AW81" s="236"/>
      <c r="AX81" s="236"/>
      <c r="AY81" s="265"/>
      <c r="BA81" s="266"/>
    </row>
    <row r="82" ht="66.75" customHeight="1">
      <c r="A82" s="103"/>
      <c r="B82" s="283" t="s">
        <v>114</v>
      </c>
      <c r="C82" s="278">
        <f>J68*C38</f>
        <v>10.700446680000001</v>
      </c>
      <c r="D82" s="236"/>
      <c r="E82" s="270">
        <f>C82-C82/1.18</f>
        <v>1.6322715274576272</v>
      </c>
      <c r="F82" s="273">
        <v>0</v>
      </c>
      <c r="G82" s="273">
        <v>0</v>
      </c>
      <c r="H82" s="273">
        <f>I81*C23</f>
        <v>0.80253350099999998</v>
      </c>
      <c r="I82" s="273">
        <f>I81*C22</f>
        <v>0.34776451710000006</v>
      </c>
      <c r="J82" s="274">
        <f>I81-I82</f>
        <v>2.3273471529000003</v>
      </c>
      <c r="K82" s="275">
        <f>E82+I82</f>
        <v>1.9800360445576273</v>
      </c>
      <c r="M82" s="283" t="s">
        <v>110</v>
      </c>
      <c r="N82" s="281">
        <f>U68*C38</f>
        <v>0.78485024854367991</v>
      </c>
      <c r="O82" s="236"/>
      <c r="P82" s="270">
        <f>N82-N82/1.18</f>
        <v>0.11972291926937484</v>
      </c>
      <c r="Q82" s="273">
        <v>0</v>
      </c>
      <c r="R82" s="273">
        <v>0</v>
      </c>
      <c r="S82" s="273">
        <f>T81*C23</f>
        <v>0.058863768640775992</v>
      </c>
      <c r="T82" s="273">
        <f>T81*C22</f>
        <v>0.025507633077669598</v>
      </c>
      <c r="U82" s="274">
        <f>T81-T82</f>
        <v>0.17070492905825038</v>
      </c>
      <c r="V82" s="275">
        <f>P82+T82</f>
        <v>0.14523055234704443</v>
      </c>
      <c r="X82" s="283" t="s">
        <v>110</v>
      </c>
      <c r="Y82" s="281">
        <f>AF68*C38</f>
        <v>1.3080837475727998</v>
      </c>
      <c r="Z82" s="236"/>
      <c r="AA82" s="270">
        <f>Y82-Y82/1.18</f>
        <v>0.19953819878229151</v>
      </c>
      <c r="AB82" s="273">
        <v>0</v>
      </c>
      <c r="AC82" s="273">
        <v>0</v>
      </c>
      <c r="AD82" s="273">
        <f>AE81*C23</f>
        <v>0.098106281067959974</v>
      </c>
      <c r="AE82" s="273">
        <f>AE81*C22</f>
        <v>0.042512721796115996</v>
      </c>
      <c r="AF82" s="274">
        <f>AE81-AE82</f>
        <v>0.28450821509708396</v>
      </c>
      <c r="AG82" s="275">
        <f>AA82+AE82</f>
        <v>0.24205092057840749</v>
      </c>
      <c r="AI82" s="283" t="s">
        <v>110</v>
      </c>
      <c r="AJ82" s="281">
        <f>AQ68*C38</f>
        <v>1.9621256213591993</v>
      </c>
      <c r="AK82" s="236"/>
      <c r="AL82" s="270">
        <f>AJ82-AJ82/1.18</f>
        <v>0.29930729817343704</v>
      </c>
      <c r="AM82" s="273">
        <v>0</v>
      </c>
      <c r="AN82" s="273">
        <v>0</v>
      </c>
      <c r="AO82" s="273">
        <f>AP81*C23</f>
        <v>0.14715942160193995</v>
      </c>
      <c r="AP82" s="273">
        <f>AP81*C22</f>
        <v>0.063769082694173987</v>
      </c>
      <c r="AQ82" s="274">
        <f>AP81-AP82</f>
        <v>0.42676232264562586</v>
      </c>
      <c r="AR82" s="275">
        <f>AL82+AP82</f>
        <v>0.36307638086761101</v>
      </c>
      <c r="AS82" s="236"/>
      <c r="AT82" s="236"/>
      <c r="AU82" s="236"/>
      <c r="AV82" s="236"/>
      <c r="AW82" s="236"/>
      <c r="AX82" s="236"/>
      <c r="AY82" s="236"/>
      <c r="AZ82" s="236"/>
      <c r="BA82" s="266"/>
    </row>
    <row r="83">
      <c r="A83" s="103"/>
      <c r="B83" s="283"/>
      <c r="C83" s="278"/>
      <c r="D83" s="236"/>
      <c r="E83" s="270"/>
      <c r="F83" s="273"/>
      <c r="G83" s="273"/>
      <c r="H83" s="273"/>
      <c r="I83" s="228">
        <f>C84*H39</f>
        <v>0.81712501920000014</v>
      </c>
      <c r="J83" s="274"/>
      <c r="K83" s="275"/>
      <c r="M83" s="283"/>
      <c r="N83" s="278"/>
      <c r="O83" s="236"/>
      <c r="P83" s="270"/>
      <c r="Q83" s="273"/>
      <c r="R83" s="273"/>
      <c r="S83" s="273"/>
      <c r="T83" s="279">
        <f>N84*H39</f>
        <v>0.059934018979699195</v>
      </c>
      <c r="U83" s="282"/>
      <c r="V83" s="275"/>
      <c r="X83" s="283"/>
      <c r="Y83" s="278"/>
      <c r="Z83" s="236"/>
      <c r="AA83" s="270"/>
      <c r="AB83" s="273"/>
      <c r="AC83" s="273"/>
      <c r="AD83" s="273"/>
      <c r="AE83" s="279">
        <f>Y84*H39</f>
        <v>0.099890031632831999</v>
      </c>
      <c r="AF83" s="282"/>
      <c r="AG83" s="275"/>
      <c r="AI83" s="283"/>
      <c r="AJ83" s="278"/>
      <c r="AK83" s="236"/>
      <c r="AL83" s="270"/>
      <c r="AM83" s="273"/>
      <c r="AN83" s="273"/>
      <c r="AO83" s="273"/>
      <c r="AP83" s="279">
        <f>AJ84*H39</f>
        <v>0.14983504744924794</v>
      </c>
      <c r="AQ83" s="282"/>
      <c r="AR83" s="275"/>
      <c r="AS83" s="236"/>
      <c r="AT83" s="236"/>
      <c r="AU83" s="236"/>
      <c r="AV83" s="236"/>
      <c r="AW83" s="236"/>
      <c r="AX83" s="236"/>
      <c r="AY83" s="265"/>
      <c r="BA83" s="266"/>
    </row>
    <row r="84" ht="62.25" customHeight="1">
      <c r="A84" s="103"/>
      <c r="B84" s="284" t="s">
        <v>115</v>
      </c>
      <c r="C84" s="302">
        <f>J68*C39</f>
        <v>3.4046875800000005</v>
      </c>
      <c r="D84" s="236"/>
      <c r="E84" s="254">
        <f>C84-C84/1.18</f>
        <v>0.51935912237288129</v>
      </c>
      <c r="F84" s="250">
        <v>0</v>
      </c>
      <c r="G84" s="250">
        <v>0</v>
      </c>
      <c r="H84" s="250">
        <f>I83*C23</f>
        <v>0.24513750576000004</v>
      </c>
      <c r="I84" s="250">
        <f>I83*C22</f>
        <v>0.10622625249600003</v>
      </c>
      <c r="J84" s="286">
        <f>I83-I84</f>
        <v>0.7108987667040001</v>
      </c>
      <c r="K84" s="287">
        <f>E84+I84</f>
        <v>0.62558537486888133</v>
      </c>
      <c r="M84" s="303" t="s">
        <v>111</v>
      </c>
      <c r="N84" s="304">
        <f>U68*C39</f>
        <v>0.24972507908208</v>
      </c>
      <c r="O84" s="236"/>
      <c r="P84" s="305">
        <f>N84-N84/1.18</f>
        <v>0.038093656131164721</v>
      </c>
      <c r="Q84" s="306">
        <v>0</v>
      </c>
      <c r="R84" s="306">
        <v>0</v>
      </c>
      <c r="S84" s="306">
        <f>T83*C23</f>
        <v>0.017980205693909759</v>
      </c>
      <c r="T84" s="306">
        <f>T83*C22</f>
        <v>0.0077914224673608957</v>
      </c>
      <c r="U84" s="307">
        <f>T83-T84</f>
        <v>0.052142596512338296</v>
      </c>
      <c r="V84" s="308">
        <f>P84+T84</f>
        <v>0.045885078598525614</v>
      </c>
      <c r="X84" s="303" t="s">
        <v>111</v>
      </c>
      <c r="Y84" s="304">
        <f>AF68*C39</f>
        <v>0.41620846513679999</v>
      </c>
      <c r="Z84" s="236"/>
      <c r="AA84" s="305">
        <f>Y84-Y84/1.18</f>
        <v>0.063489426885274536</v>
      </c>
      <c r="AB84" s="306">
        <v>0</v>
      </c>
      <c r="AC84" s="306">
        <v>0</v>
      </c>
      <c r="AD84" s="306">
        <f>AE83*C23</f>
        <v>0.029967009489849598</v>
      </c>
      <c r="AE84" s="306">
        <f>AE83*C22</f>
        <v>0.012985704112268161</v>
      </c>
      <c r="AF84" s="307">
        <f>AE83-AE84</f>
        <v>0.086904327520563845</v>
      </c>
      <c r="AG84" s="308">
        <f>AA84+AE84</f>
        <v>0.07647513099754269</v>
      </c>
      <c r="AI84" s="303" t="s">
        <v>111</v>
      </c>
      <c r="AJ84" s="304">
        <f>AQ68*C39</f>
        <v>0.62431269770519981</v>
      </c>
      <c r="AK84" s="236"/>
      <c r="AL84" s="305">
        <f>AJ84-AJ84/1.18</f>
        <v>0.095234140327911776</v>
      </c>
      <c r="AM84" s="306">
        <v>0</v>
      </c>
      <c r="AN84" s="306">
        <v>0</v>
      </c>
      <c r="AO84" s="306">
        <f>AP83*C23</f>
        <v>0.044950514234774384</v>
      </c>
      <c r="AP84" s="306">
        <f>AP83*C22</f>
        <v>0.019478556168402234</v>
      </c>
      <c r="AQ84" s="307">
        <f>AP83-AP84</f>
        <v>0.1303564912808457</v>
      </c>
      <c r="AR84" s="308">
        <f>AL84+AP84</f>
        <v>0.11471269649631401</v>
      </c>
      <c r="AS84" s="236"/>
      <c r="AT84" s="236"/>
      <c r="AU84" s="236"/>
      <c r="AV84" s="236"/>
      <c r="AW84" s="236"/>
      <c r="AX84" s="236"/>
      <c r="AY84" s="236"/>
      <c r="AZ84" s="236"/>
      <c r="BA84" s="266"/>
    </row>
    <row r="85" ht="15.75">
      <c r="A85" s="103"/>
      <c r="B85" s="191"/>
      <c r="C85" s="288"/>
      <c r="D85" s="236"/>
      <c r="E85" s="236"/>
      <c r="F85" s="236"/>
      <c r="G85" s="236"/>
      <c r="H85" s="236"/>
      <c r="I85" s="236"/>
      <c r="J85" s="288"/>
      <c r="K85" s="309"/>
      <c r="M85" s="310"/>
      <c r="N85" s="311"/>
      <c r="O85" s="311"/>
      <c r="P85" s="312"/>
      <c r="Q85" s="312"/>
      <c r="R85" s="312"/>
      <c r="S85" s="312"/>
      <c r="T85" s="312"/>
      <c r="U85" s="312"/>
      <c r="V85" s="313">
        <f>SUM(V68:V84)</f>
        <v>5.6849264049949522</v>
      </c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3">
        <f>SUM(AG68:AG84)</f>
        <v>9.474877341658253</v>
      </c>
      <c r="AH85" s="312"/>
      <c r="AI85" s="312"/>
      <c r="AJ85" s="312"/>
      <c r="AK85" s="312"/>
      <c r="AL85" s="312"/>
      <c r="AM85" s="312"/>
      <c r="AN85" s="312"/>
      <c r="AO85" s="314"/>
      <c r="AP85" s="314"/>
      <c r="AQ85" s="312"/>
      <c r="AR85" s="313">
        <f>SUM(AR68:AR84)</f>
        <v>14.212316012487378</v>
      </c>
      <c r="AS85" s="315">
        <v>4.6825013749752014</v>
      </c>
      <c r="AT85" s="316"/>
      <c r="AU85" s="317"/>
      <c r="BA85" s="318"/>
      <c r="BB85" s="319"/>
      <c r="BC85" s="197"/>
    </row>
    <row r="86" ht="15.75">
      <c r="A86" s="103" t="s">
        <v>116</v>
      </c>
      <c r="B86" s="218" t="s">
        <v>117</v>
      </c>
      <c r="C86" s="288"/>
      <c r="D86" s="236"/>
      <c r="K86" s="266"/>
      <c r="AO86" s="236"/>
      <c r="AP86" s="236"/>
    </row>
    <row r="87" ht="15.75">
      <c r="A87" s="103"/>
      <c r="B87" s="218" t="s">
        <v>63</v>
      </c>
      <c r="C87" s="288"/>
      <c r="D87" s="236"/>
      <c r="E87" s="257"/>
      <c r="F87" s="258"/>
      <c r="G87" s="258"/>
      <c r="H87" s="258"/>
      <c r="I87" s="297">
        <f>C88*H36</f>
        <v>0.95209656255000008</v>
      </c>
      <c r="J87" s="298"/>
      <c r="K87" s="299"/>
      <c r="AO87" s="236"/>
      <c r="AP87" s="236"/>
    </row>
    <row r="88">
      <c r="A88" s="103"/>
      <c r="B88" s="267" t="s">
        <v>63</v>
      </c>
      <c r="C88" s="301">
        <f>J78*C36</f>
        <v>3.8083862502000003</v>
      </c>
      <c r="D88" s="236"/>
      <c r="E88" s="270">
        <f>C88-C88/1.18</f>
        <v>0.58094027545423721</v>
      </c>
      <c r="F88" s="273">
        <v>0</v>
      </c>
      <c r="G88" s="273">
        <v>0</v>
      </c>
      <c r="H88" s="273">
        <f>I87*C23</f>
        <v>0.28562896876499999</v>
      </c>
      <c r="I88" s="273">
        <f>I87*C22</f>
        <v>0.12377255313150001</v>
      </c>
      <c r="J88" s="274">
        <f>I87-I88</f>
        <v>0.82832400941850004</v>
      </c>
      <c r="K88" s="275">
        <f>E88+I88</f>
        <v>0.70471282858573725</v>
      </c>
      <c r="AO88" s="236"/>
      <c r="AP88" s="236"/>
    </row>
    <row r="89">
      <c r="A89" s="103"/>
      <c r="B89" s="277"/>
      <c r="C89" s="278"/>
      <c r="D89" s="236"/>
      <c r="E89" s="270"/>
      <c r="F89" s="273"/>
      <c r="G89" s="273"/>
      <c r="H89" s="273"/>
      <c r="I89" s="228">
        <f>C90*H37</f>
        <v>0.12567674625660002</v>
      </c>
      <c r="J89" s="274"/>
      <c r="K89" s="275"/>
      <c r="AO89" s="236"/>
      <c r="AP89" s="236"/>
    </row>
    <row r="90">
      <c r="A90" s="103"/>
      <c r="B90" s="277" t="s">
        <v>65</v>
      </c>
      <c r="C90" s="278">
        <f>J78*C37</f>
        <v>0.69820414587000013</v>
      </c>
      <c r="D90" s="236"/>
      <c r="E90" s="270">
        <f>C90-C90/1.18</f>
        <v>0.10650571716661017</v>
      </c>
      <c r="F90" s="273">
        <v>0</v>
      </c>
      <c r="G90" s="273">
        <v>0</v>
      </c>
      <c r="H90" s="273">
        <f>I89*C23</f>
        <v>0.037703023876980005</v>
      </c>
      <c r="I90" s="273">
        <f>I89*C22</f>
        <v>0.016337977013358002</v>
      </c>
      <c r="J90" s="274">
        <f>I89-I90</f>
        <v>0.10933876924324203</v>
      </c>
      <c r="K90" s="275">
        <f>E90+I90</f>
        <v>0.12284369417996817</v>
      </c>
      <c r="AO90" s="236"/>
      <c r="AP90" s="236"/>
    </row>
    <row r="91">
      <c r="A91" s="103"/>
      <c r="B91" s="277"/>
      <c r="C91" s="278"/>
      <c r="D91" s="236"/>
      <c r="E91" s="270"/>
      <c r="F91" s="273"/>
      <c r="G91" s="273"/>
      <c r="H91" s="273"/>
      <c r="I91" s="228">
        <f>C92*H38</f>
        <v>0.34910207293500006</v>
      </c>
      <c r="J91" s="274"/>
      <c r="K91" s="275"/>
      <c r="AO91" s="236"/>
      <c r="AP91" s="236"/>
    </row>
    <row r="92" ht="26.25">
      <c r="A92" s="103"/>
      <c r="B92" s="283" t="s">
        <v>114</v>
      </c>
      <c r="C92" s="278">
        <f>J78*C38</f>
        <v>1.3964082917400003</v>
      </c>
      <c r="D92" s="236"/>
      <c r="E92" s="270">
        <f>C92-C92/1.18</f>
        <v>0.21301143433322034</v>
      </c>
      <c r="F92" s="273">
        <v>0</v>
      </c>
      <c r="G92" s="273">
        <v>0</v>
      </c>
      <c r="H92" s="273">
        <f>I91*C23</f>
        <v>0.10473062188050002</v>
      </c>
      <c r="I92" s="273">
        <f>I91*C22</f>
        <v>0.045383269481550012</v>
      </c>
      <c r="J92" s="274">
        <f>I91-I92</f>
        <v>0.30371880345345004</v>
      </c>
      <c r="K92" s="275">
        <f>E92+I92</f>
        <v>0.25839470381477037</v>
      </c>
      <c r="AO92" s="236"/>
      <c r="AP92" s="236"/>
    </row>
    <row r="93">
      <c r="A93" s="103"/>
      <c r="B93" s="283"/>
      <c r="C93" s="278"/>
      <c r="D93" s="236"/>
      <c r="E93" s="270"/>
      <c r="F93" s="273"/>
      <c r="G93" s="273"/>
      <c r="H93" s="273"/>
      <c r="I93" s="228">
        <f>C94*H39</f>
        <v>0.10663481500560003</v>
      </c>
      <c r="J93" s="274"/>
      <c r="K93" s="275"/>
      <c r="AO93" s="236"/>
      <c r="AP93" s="236"/>
    </row>
    <row r="94" ht="27">
      <c r="A94" s="103"/>
      <c r="B94" s="284" t="s">
        <v>115</v>
      </c>
      <c r="C94" s="302">
        <f>J78*C39</f>
        <v>0.44431172919000012</v>
      </c>
      <c r="D94" s="236"/>
      <c r="E94" s="254">
        <f>C94-C94/1.18</f>
        <v>0.067776365469661037</v>
      </c>
      <c r="F94" s="250">
        <v>0</v>
      </c>
      <c r="G94" s="250">
        <v>0</v>
      </c>
      <c r="H94" s="250">
        <f>I93*C23</f>
        <v>0.03199044450168001</v>
      </c>
      <c r="I94" s="250">
        <f>I93*C22</f>
        <v>0.013862525950728004</v>
      </c>
      <c r="J94" s="286">
        <f>I93-I94</f>
        <v>0.092772289054872031</v>
      </c>
      <c r="K94" s="287">
        <f>E94+I94</f>
        <v>0.081638891420389048</v>
      </c>
      <c r="AO94" s="236"/>
      <c r="AP94" s="236"/>
    </row>
    <row r="95">
      <c r="A95" s="103"/>
      <c r="B95" s="191"/>
      <c r="C95" s="288"/>
      <c r="D95" s="236"/>
      <c r="E95" s="236"/>
      <c r="F95" s="236"/>
      <c r="G95" s="236"/>
      <c r="H95" s="236"/>
      <c r="I95" s="236"/>
      <c r="J95" s="288"/>
      <c r="K95" s="309"/>
      <c r="AO95" s="236"/>
      <c r="AP95" s="236"/>
    </row>
    <row r="96" ht="15.75">
      <c r="A96" s="103" t="s">
        <v>118</v>
      </c>
      <c r="B96" s="218" t="s">
        <v>119</v>
      </c>
      <c r="C96" s="288"/>
      <c r="D96" s="236"/>
      <c r="K96" s="266"/>
      <c r="AO96" s="236"/>
      <c r="AP96" s="236"/>
    </row>
    <row r="97" ht="15.75">
      <c r="A97" s="103"/>
      <c r="B97" s="218" t="s">
        <v>63</v>
      </c>
      <c r="C97" s="288"/>
      <c r="D97" s="236"/>
      <c r="E97" s="257"/>
      <c r="F97" s="258"/>
      <c r="G97" s="258"/>
      <c r="H97" s="258"/>
      <c r="I97" s="297">
        <f>C98*H36</f>
        <v>0.12424860141277499</v>
      </c>
      <c r="J97" s="298"/>
      <c r="K97" s="299"/>
      <c r="AO97" s="236"/>
      <c r="AP97" s="236"/>
    </row>
    <row r="98">
      <c r="A98" s="103"/>
      <c r="B98" s="267" t="s">
        <v>63</v>
      </c>
      <c r="C98" s="301">
        <f>J88*C36</f>
        <v>0.49699440565109998</v>
      </c>
      <c r="D98" s="236"/>
      <c r="E98" s="270">
        <f>C98-C98/1.18</f>
        <v>0.075812705946777914</v>
      </c>
      <c r="F98" s="273">
        <v>0</v>
      </c>
      <c r="G98" s="273">
        <v>0</v>
      </c>
      <c r="H98" s="273">
        <f>I97*C23</f>
        <v>0.037274580423832498</v>
      </c>
      <c r="I98" s="273">
        <f>I97*C22</f>
        <v>0.016152318183660749</v>
      </c>
      <c r="J98" s="274">
        <f>I97-I98</f>
        <v>0.10809628322911424</v>
      </c>
      <c r="K98" s="275">
        <f>E98+I98</f>
        <v>0.091965024130438666</v>
      </c>
      <c r="AO98" s="236"/>
      <c r="AP98" s="236"/>
    </row>
    <row r="99">
      <c r="A99" s="103"/>
      <c r="B99" s="277"/>
      <c r="C99" s="278"/>
      <c r="D99" s="236"/>
      <c r="E99" s="270"/>
      <c r="F99" s="273"/>
      <c r="G99" s="273"/>
      <c r="H99" s="273"/>
      <c r="I99" s="228">
        <f>C100*H37</f>
        <v>0.0164008153864863</v>
      </c>
      <c r="J99" s="274"/>
      <c r="K99" s="275"/>
      <c r="AO99" s="236"/>
      <c r="AP99" s="236"/>
    </row>
    <row r="100">
      <c r="A100" s="103"/>
      <c r="B100" s="277" t="s">
        <v>65</v>
      </c>
      <c r="C100" s="278">
        <f>J88*C37</f>
        <v>0.091115641036035006</v>
      </c>
      <c r="D100" s="236"/>
      <c r="E100" s="270">
        <f>C100-C100/1.18</f>
        <v>0.01389899609024263</v>
      </c>
      <c r="F100" s="273">
        <v>0</v>
      </c>
      <c r="G100" s="273">
        <v>0</v>
      </c>
      <c r="H100" s="273">
        <f>I99*C23</f>
        <v>0.0049202446159458896</v>
      </c>
      <c r="I100" s="273">
        <f>I99*C22</f>
        <v>0.002132106000243219</v>
      </c>
      <c r="J100" s="274">
        <f>I99-I100</f>
        <v>0.014268709386243082</v>
      </c>
      <c r="K100" s="275">
        <f>E100+I100</f>
        <v>0.01603110209048585</v>
      </c>
      <c r="AO100" s="236"/>
      <c r="AP100" s="236"/>
    </row>
    <row r="101">
      <c r="A101" s="103"/>
      <c r="B101" s="277"/>
      <c r="C101" s="278"/>
      <c r="D101" s="236"/>
      <c r="E101" s="270"/>
      <c r="F101" s="273"/>
      <c r="G101" s="273"/>
      <c r="H101" s="273"/>
      <c r="I101" s="228">
        <f>C102*H38</f>
        <v>0.045557820518017503</v>
      </c>
      <c r="J101" s="274"/>
      <c r="K101" s="275"/>
      <c r="AO101" s="236"/>
      <c r="AP101" s="236"/>
    </row>
    <row r="102" ht="26.25">
      <c r="A102" s="103"/>
      <c r="B102" s="283" t="s">
        <v>114</v>
      </c>
      <c r="C102" s="278">
        <f>J88*C38</f>
        <v>0.18223128207207001</v>
      </c>
      <c r="D102" s="236"/>
      <c r="E102" s="270">
        <f>C102-C102/1.18</f>
        <v>0.027797992180485259</v>
      </c>
      <c r="F102" s="273">
        <v>0</v>
      </c>
      <c r="G102" s="273">
        <v>0</v>
      </c>
      <c r="H102" s="273">
        <f>I101*C23</f>
        <v>0.01366734615540525</v>
      </c>
      <c r="I102" s="273">
        <f>I101*C22</f>
        <v>0.0059225166673422753</v>
      </c>
      <c r="J102" s="274">
        <f>I101-I102</f>
        <v>0.039635303850675228</v>
      </c>
      <c r="K102" s="275">
        <f>E102+I102</f>
        <v>0.033720508847827534</v>
      </c>
      <c r="AO102" s="236"/>
      <c r="AP102" s="236"/>
    </row>
    <row r="103">
      <c r="A103" s="103"/>
      <c r="B103" s="283"/>
      <c r="C103" s="278"/>
      <c r="D103" s="236"/>
      <c r="E103" s="270"/>
      <c r="F103" s="273"/>
      <c r="G103" s="273"/>
      <c r="H103" s="273"/>
      <c r="I103" s="228">
        <f>C104*H39</f>
        <v>0.013915843358230802</v>
      </c>
      <c r="J103" s="274"/>
      <c r="K103" s="275"/>
      <c r="AO103" s="236"/>
      <c r="AP103" s="236"/>
    </row>
    <row r="104" ht="27">
      <c r="A104" s="103"/>
      <c r="B104" s="284" t="s">
        <v>115</v>
      </c>
      <c r="C104" s="302">
        <f>J88*C39</f>
        <v>0.057982680659295009</v>
      </c>
      <c r="D104" s="236"/>
      <c r="E104" s="254">
        <f>C104-C104/1.18</f>
        <v>0.0088448156937907599</v>
      </c>
      <c r="F104" s="250">
        <v>0</v>
      </c>
      <c r="G104" s="250">
        <v>0</v>
      </c>
      <c r="H104" s="250">
        <f>I103*C23</f>
        <v>0.0041747530074692403</v>
      </c>
      <c r="I104" s="250">
        <f>I103*C22</f>
        <v>0.0018090596365700042</v>
      </c>
      <c r="J104" s="286">
        <f>I103-I104</f>
        <v>0.012106783721660797</v>
      </c>
      <c r="K104" s="287">
        <f>E104+I104</f>
        <v>0.010653875330360763</v>
      </c>
      <c r="AO104" s="236"/>
      <c r="AP104" s="236"/>
    </row>
    <row r="105">
      <c r="A105" s="103"/>
      <c r="B105" s="191"/>
      <c r="C105" s="288"/>
      <c r="D105" s="236"/>
      <c r="E105" s="236"/>
      <c r="F105" s="236"/>
      <c r="G105" s="236"/>
      <c r="H105" s="236"/>
      <c r="I105" s="236"/>
      <c r="J105" s="288"/>
      <c r="K105" s="309"/>
      <c r="AO105" s="236"/>
      <c r="AP105" s="236"/>
    </row>
    <row r="106" ht="15.75">
      <c r="A106" s="103"/>
      <c r="B106" s="218"/>
      <c r="C106" s="288"/>
      <c r="D106" s="236"/>
      <c r="K106" s="309"/>
      <c r="AO106" s="236"/>
      <c r="AP106" s="236"/>
    </row>
    <row r="107" ht="15.75">
      <c r="A107" s="103" t="s">
        <v>120</v>
      </c>
      <c r="B107" s="140" t="s">
        <v>65</v>
      </c>
      <c r="C107" s="288"/>
      <c r="D107" s="236"/>
      <c r="E107" s="257"/>
      <c r="F107" s="258"/>
      <c r="G107" s="258"/>
      <c r="H107" s="258"/>
      <c r="I107" s="297">
        <f>C108*H36</f>
        <v>0.96304020119999989</v>
      </c>
      <c r="J107" s="298"/>
      <c r="K107" s="299"/>
      <c r="AO107" s="236"/>
      <c r="AP107" s="236"/>
    </row>
    <row r="108">
      <c r="A108" s="103"/>
      <c r="B108" s="267" t="s">
        <v>63</v>
      </c>
      <c r="C108" s="301">
        <f>J70*C36</f>
        <v>3.8521608047999996</v>
      </c>
      <c r="D108" s="236"/>
      <c r="E108" s="270">
        <f>C108-C108/1.18</f>
        <v>0.58761774988474569</v>
      </c>
      <c r="F108" s="273">
        <v>0</v>
      </c>
      <c r="G108" s="273">
        <v>0</v>
      </c>
      <c r="H108" s="273">
        <f>I107*C23</f>
        <v>0.28891206035999994</v>
      </c>
      <c r="I108" s="273">
        <f>I107*C22</f>
        <v>0.12519522615599998</v>
      </c>
      <c r="J108" s="274">
        <f>I107-I108</f>
        <v>0.83784497504399991</v>
      </c>
      <c r="K108" s="275">
        <f>E108+I108</f>
        <v>0.71281297604074567</v>
      </c>
      <c r="AO108" s="236"/>
      <c r="AP108" s="236"/>
    </row>
    <row r="109">
      <c r="A109" s="103"/>
      <c r="B109" s="277"/>
      <c r="C109" s="278"/>
      <c r="D109" s="236"/>
      <c r="E109" s="270"/>
      <c r="F109" s="273"/>
      <c r="G109" s="273"/>
      <c r="H109" s="273"/>
      <c r="I109" s="228">
        <f>C110*H37</f>
        <v>0.12712130655840001</v>
      </c>
      <c r="J109" s="274"/>
      <c r="K109" s="275"/>
      <c r="AO109" s="236"/>
      <c r="AP109" s="236"/>
    </row>
    <row r="110">
      <c r="A110" s="103"/>
      <c r="B110" s="277" t="s">
        <v>65</v>
      </c>
      <c r="C110" s="278">
        <f>J70*C37</f>
        <v>0.70622948088000004</v>
      </c>
      <c r="D110" s="236"/>
      <c r="E110" s="270">
        <f>C110-C110/1.18</f>
        <v>0.10772992081220334</v>
      </c>
      <c r="F110" s="273">
        <v>0</v>
      </c>
      <c r="G110" s="273">
        <v>0</v>
      </c>
      <c r="H110" s="273">
        <f>I109*C23</f>
        <v>0.03813639196752</v>
      </c>
      <c r="I110" s="273">
        <f>I109*C22</f>
        <v>0.016525769852592003</v>
      </c>
      <c r="J110" s="274">
        <f>I109-I110</f>
        <v>0.110595536705808</v>
      </c>
      <c r="K110" s="275">
        <f>E110+I110</f>
        <v>0.12425569066479535</v>
      </c>
      <c r="AO110" s="236"/>
      <c r="AP110" s="236"/>
    </row>
    <row r="111">
      <c r="A111" s="103"/>
      <c r="B111" s="277"/>
      <c r="C111" s="278"/>
      <c r="D111" s="236"/>
      <c r="E111" s="270"/>
      <c r="F111" s="273"/>
      <c r="G111" s="273"/>
      <c r="H111" s="273"/>
      <c r="I111" s="228">
        <f>C112*H38</f>
        <v>0.35311474044000002</v>
      </c>
      <c r="J111" s="274"/>
      <c r="K111" s="275"/>
      <c r="AO111" s="236"/>
      <c r="AP111" s="236"/>
    </row>
    <row r="112" ht="26.25">
      <c r="A112" s="103"/>
      <c r="B112" s="283" t="s">
        <v>114</v>
      </c>
      <c r="C112" s="278">
        <f>J70*C38</f>
        <v>1.4124589617600001</v>
      </c>
      <c r="D112" s="236"/>
      <c r="E112" s="270">
        <f>C112-C112/1.18</f>
        <v>0.21545984162440668</v>
      </c>
      <c r="F112" s="273">
        <v>0</v>
      </c>
      <c r="G112" s="273">
        <v>0</v>
      </c>
      <c r="H112" s="273">
        <f>I111*C23</f>
        <v>0.10593442213200001</v>
      </c>
      <c r="I112" s="273">
        <f>I111*C22</f>
        <v>0.045904916257200001</v>
      </c>
      <c r="J112" s="274">
        <f>I111-I112</f>
        <v>0.30720982418280002</v>
      </c>
      <c r="K112" s="275">
        <f>E112+I112</f>
        <v>0.26136475788160668</v>
      </c>
      <c r="AO112" s="236"/>
      <c r="AP112" s="236"/>
    </row>
    <row r="113">
      <c r="A113" s="103"/>
      <c r="B113" s="283"/>
      <c r="C113" s="278"/>
      <c r="D113" s="236"/>
      <c r="E113" s="270"/>
      <c r="F113" s="273"/>
      <c r="G113" s="273"/>
      <c r="H113" s="273"/>
      <c r="I113" s="228">
        <f>C114*H39</f>
        <v>0.10786050253440001</v>
      </c>
      <c r="J113" s="274"/>
      <c r="K113" s="275"/>
      <c r="AO113" s="236"/>
      <c r="AP113" s="236"/>
    </row>
    <row r="114" ht="27">
      <c r="A114" s="103"/>
      <c r="B114" s="284" t="s">
        <v>115</v>
      </c>
      <c r="C114" s="302">
        <f>J70*C39</f>
        <v>0.44941876056000002</v>
      </c>
      <c r="D114" s="236"/>
      <c r="E114" s="254">
        <f>C114-C114/1.18</f>
        <v>0.068555404153220312</v>
      </c>
      <c r="F114" s="250">
        <v>0</v>
      </c>
      <c r="G114" s="250">
        <v>0</v>
      </c>
      <c r="H114" s="250">
        <f>I113*C23</f>
        <v>0.032358150760320004</v>
      </c>
      <c r="I114" s="250">
        <f>I113*C22</f>
        <v>0.014021865329472001</v>
      </c>
      <c r="J114" s="286">
        <f>I113-I114</f>
        <v>0.093838637204928008</v>
      </c>
      <c r="K114" s="287">
        <f>E114+I114</f>
        <v>0.082577269482692311</v>
      </c>
      <c r="AO114" s="236"/>
      <c r="AP114" s="236"/>
    </row>
    <row r="115">
      <c r="A115" s="103"/>
      <c r="B115" s="191"/>
      <c r="C115" s="288"/>
      <c r="D115" s="236"/>
      <c r="K115" s="309"/>
      <c r="AO115" s="236"/>
      <c r="AP115" s="236"/>
    </row>
    <row r="116" ht="15.75">
      <c r="A116" s="103"/>
      <c r="B116" s="218"/>
      <c r="C116" s="288"/>
      <c r="D116" s="236"/>
      <c r="K116" s="309"/>
      <c r="AO116" s="236"/>
      <c r="AP116" s="236"/>
    </row>
    <row r="117" ht="15.75">
      <c r="A117" s="103" t="s">
        <v>121</v>
      </c>
      <c r="B117" s="140" t="s">
        <v>114</v>
      </c>
      <c r="C117" s="236"/>
      <c r="D117" s="103"/>
      <c r="E117" s="320"/>
      <c r="F117" s="321"/>
      <c r="G117" s="321"/>
      <c r="H117" s="322"/>
      <c r="I117" s="323">
        <f>C118*H36</f>
        <v>2.6751116699999997</v>
      </c>
      <c r="J117" s="324"/>
      <c r="K117" s="299"/>
      <c r="AO117" s="103"/>
      <c r="AP117" s="236"/>
    </row>
    <row r="118">
      <c r="A118" s="103"/>
      <c r="B118" s="267" t="s">
        <v>63</v>
      </c>
      <c r="C118" s="325">
        <f>J72*C36</f>
        <v>10.700446679999999</v>
      </c>
      <c r="D118" s="103"/>
      <c r="E118" s="270">
        <f>C118-C118/1.18</f>
        <v>1.6322715274576272</v>
      </c>
      <c r="F118" s="273">
        <v>0</v>
      </c>
      <c r="G118" s="273">
        <v>0</v>
      </c>
      <c r="H118" s="326">
        <f>I117*C23</f>
        <v>0.80253350099999987</v>
      </c>
      <c r="I118" s="326">
        <f>I117*C22</f>
        <v>0.34776451709999995</v>
      </c>
      <c r="J118" s="327">
        <f>I117-I118</f>
        <v>2.3273471528999998</v>
      </c>
      <c r="K118" s="275">
        <f>E118+I118</f>
        <v>1.9800360445576271</v>
      </c>
      <c r="AO118" s="236"/>
      <c r="AP118" s="236"/>
    </row>
    <row r="119">
      <c r="A119" s="103"/>
      <c r="B119" s="277"/>
      <c r="C119" s="328"/>
      <c r="D119" s="103"/>
      <c r="E119" s="329"/>
      <c r="F119" s="231"/>
      <c r="G119" s="231"/>
      <c r="H119" s="326"/>
      <c r="I119" s="330">
        <f>C120*H37</f>
        <v>0.35311474044000002</v>
      </c>
      <c r="J119" s="327"/>
      <c r="K119" s="275"/>
      <c r="AO119" s="103"/>
      <c r="AP119" s="236"/>
    </row>
    <row r="120">
      <c r="A120" s="103"/>
      <c r="B120" s="277" t="s">
        <v>65</v>
      </c>
      <c r="C120" s="328">
        <f>J72*C37</f>
        <v>1.961748558</v>
      </c>
      <c r="D120" s="103"/>
      <c r="E120" s="270">
        <f>C120-C120/1.18</f>
        <v>0.29924978003389824</v>
      </c>
      <c r="F120" s="273">
        <v>0</v>
      </c>
      <c r="G120" s="273">
        <v>0</v>
      </c>
      <c r="H120" s="326">
        <f>I119*C23</f>
        <v>0.10593442213200001</v>
      </c>
      <c r="I120" s="326">
        <f>I119*C22</f>
        <v>0.045904916257200001</v>
      </c>
      <c r="J120" s="327">
        <f>I119-I120</f>
        <v>0.30720982418280002</v>
      </c>
      <c r="K120" s="275">
        <f>E120+I120</f>
        <v>0.34515469629109824</v>
      </c>
      <c r="AO120" s="236"/>
      <c r="AP120" s="236"/>
    </row>
    <row r="121">
      <c r="A121" s="103"/>
      <c r="B121" s="277"/>
      <c r="C121" s="328"/>
      <c r="D121" s="103"/>
      <c r="E121" s="329"/>
      <c r="F121" s="231"/>
      <c r="G121" s="231"/>
      <c r="H121" s="326"/>
      <c r="I121" s="330">
        <f>C122*H38</f>
        <v>0.98087427900000002</v>
      </c>
      <c r="J121" s="327"/>
      <c r="K121" s="275"/>
      <c r="AO121" s="103"/>
      <c r="AP121" s="236"/>
    </row>
    <row r="122" ht="26.25">
      <c r="A122" s="103"/>
      <c r="B122" s="283" t="s">
        <v>114</v>
      </c>
      <c r="C122" s="328">
        <f>J72*C38</f>
        <v>3.9234971160000001</v>
      </c>
      <c r="D122" s="103"/>
      <c r="E122" s="270">
        <f>C122-C122/1.18</f>
        <v>0.59849956006779648</v>
      </c>
      <c r="F122" s="273">
        <v>0</v>
      </c>
      <c r="G122" s="273">
        <v>0</v>
      </c>
      <c r="H122" s="326">
        <f>I121*C23</f>
        <v>0.29426228370000002</v>
      </c>
      <c r="I122" s="326">
        <f>I121*C22</f>
        <v>0.12751365627</v>
      </c>
      <c r="J122" s="327">
        <f>I121-I122</f>
        <v>0.85336062273000002</v>
      </c>
      <c r="K122" s="275">
        <f>E122+I122</f>
        <v>0.72601321633779647</v>
      </c>
      <c r="AO122" s="236"/>
      <c r="AP122" s="236"/>
    </row>
    <row r="123">
      <c r="A123" s="103"/>
      <c r="B123" s="283"/>
      <c r="C123" s="328"/>
      <c r="D123" s="103"/>
      <c r="E123" s="329"/>
      <c r="F123" s="231"/>
      <c r="G123" s="231"/>
      <c r="H123" s="326"/>
      <c r="I123" s="330">
        <f>C124*H39</f>
        <v>0.29961250704000003</v>
      </c>
      <c r="J123" s="327"/>
      <c r="K123" s="275"/>
      <c r="AO123" s="103"/>
      <c r="AP123" s="236"/>
    </row>
    <row r="124" ht="27">
      <c r="A124" s="103"/>
      <c r="B124" s="284" t="s">
        <v>115</v>
      </c>
      <c r="C124" s="247">
        <f>J72*C39</f>
        <v>1.2483854460000001</v>
      </c>
      <c r="D124" s="103"/>
      <c r="E124" s="254">
        <f>C124-C124/1.18</f>
        <v>0.19043167820338969</v>
      </c>
      <c r="F124" s="250">
        <v>0</v>
      </c>
      <c r="G124" s="250">
        <v>0</v>
      </c>
      <c r="H124" s="331">
        <f>I123*C23</f>
        <v>0.089883752112000004</v>
      </c>
      <c r="I124" s="331">
        <f>I123*C22</f>
        <v>0.038949625915200008</v>
      </c>
      <c r="J124" s="332">
        <f>I123-I124</f>
        <v>0.26066288112480002</v>
      </c>
      <c r="K124" s="287">
        <f>E124+I124</f>
        <v>0.2293813041185897</v>
      </c>
      <c r="AO124" s="236"/>
      <c r="AP124" s="236"/>
    </row>
    <row r="125">
      <c r="A125" s="103"/>
      <c r="B125" s="191"/>
      <c r="C125" s="236"/>
      <c r="D125" s="103"/>
      <c r="E125" s="103"/>
      <c r="F125" s="103"/>
      <c r="G125" s="103"/>
      <c r="H125" s="333"/>
      <c r="I125" s="333"/>
      <c r="J125" s="333"/>
      <c r="K125" s="309"/>
      <c r="AO125" s="236"/>
      <c r="AP125" s="236"/>
    </row>
    <row r="126" ht="15.75">
      <c r="A126" s="103"/>
      <c r="B126" s="218"/>
      <c r="C126" s="236"/>
      <c r="D126" s="103"/>
      <c r="E126" s="103"/>
      <c r="F126" s="103"/>
      <c r="G126" s="103"/>
      <c r="H126" s="333"/>
      <c r="I126" s="333"/>
      <c r="J126" s="333"/>
      <c r="K126" s="309"/>
      <c r="AO126" s="236"/>
      <c r="AP126" s="236"/>
    </row>
    <row r="127" ht="15.75">
      <c r="A127" s="103" t="s">
        <v>122</v>
      </c>
      <c r="B127" s="140" t="s">
        <v>115</v>
      </c>
      <c r="C127" s="236"/>
      <c r="D127" s="103"/>
      <c r="E127" s="320"/>
      <c r="F127" s="321"/>
      <c r="G127" s="321"/>
      <c r="H127" s="322"/>
      <c r="I127" s="323">
        <f>C128*H36</f>
        <v>0.81712501920000002</v>
      </c>
      <c r="J127" s="324"/>
      <c r="K127" s="299"/>
      <c r="AO127" s="103"/>
      <c r="AP127" s="236"/>
    </row>
    <row r="128">
      <c r="A128" s="334"/>
      <c r="B128" s="267" t="s">
        <v>63</v>
      </c>
      <c r="C128" s="325">
        <f>J74*C36</f>
        <v>3.2685000768000001</v>
      </c>
      <c r="D128" s="103"/>
      <c r="E128" s="270">
        <f>C128-C128/1.18</f>
        <v>0.49858475747796582</v>
      </c>
      <c r="F128" s="273">
        <v>0</v>
      </c>
      <c r="G128" s="273">
        <v>0</v>
      </c>
      <c r="H128" s="326">
        <f>I127*C23</f>
        <v>0.24513750575999999</v>
      </c>
      <c r="I128" s="326">
        <f>I127*C22</f>
        <v>0.10622625249600001</v>
      </c>
      <c r="J128" s="327">
        <f>I127-I128</f>
        <v>0.71089876670399998</v>
      </c>
      <c r="K128" s="275">
        <f>E128+I128</f>
        <v>0.60481100997396586</v>
      </c>
      <c r="AO128" s="236"/>
      <c r="AP128" s="236"/>
    </row>
    <row r="129">
      <c r="A129" s="103"/>
      <c r="B129" s="277"/>
      <c r="C129" s="328"/>
      <c r="D129" s="103"/>
      <c r="E129" s="329"/>
      <c r="F129" s="231"/>
      <c r="G129" s="231"/>
      <c r="H129" s="326"/>
      <c r="I129" s="330">
        <f>C130*H37</f>
        <v>0.10786050253440001</v>
      </c>
      <c r="J129" s="327"/>
      <c r="K129" s="275"/>
      <c r="AO129" s="103"/>
      <c r="AP129" s="236"/>
    </row>
    <row r="130">
      <c r="A130" s="103"/>
      <c r="B130" s="277" t="s">
        <v>65</v>
      </c>
      <c r="C130" s="328">
        <f>J74*C37</f>
        <v>0.59922501408000006</v>
      </c>
      <c r="D130" s="103"/>
      <c r="E130" s="270">
        <f>C130-C130/1.18</f>
        <v>0.091407205537627156</v>
      </c>
      <c r="F130" s="273">
        <v>0</v>
      </c>
      <c r="G130" s="273">
        <v>0</v>
      </c>
      <c r="H130" s="326">
        <f>I129*C23</f>
        <v>0.032358150760320004</v>
      </c>
      <c r="I130" s="326">
        <f>I129*C22</f>
        <v>0.014021865329472001</v>
      </c>
      <c r="J130" s="327">
        <f>I129-I130</f>
        <v>0.093838637204928008</v>
      </c>
      <c r="K130" s="275">
        <f>E130+I130</f>
        <v>0.10542907086709916</v>
      </c>
      <c r="AO130" s="236"/>
      <c r="AP130" s="236"/>
    </row>
    <row r="131">
      <c r="A131" s="103"/>
      <c r="B131" s="277"/>
      <c r="C131" s="328"/>
      <c r="D131" s="103"/>
      <c r="E131" s="329"/>
      <c r="F131" s="231"/>
      <c r="G131" s="231"/>
      <c r="H131" s="326"/>
      <c r="I131" s="330">
        <f>C132*H38</f>
        <v>0.29961250704000003</v>
      </c>
      <c r="J131" s="327"/>
      <c r="K131" s="275"/>
      <c r="AO131" s="103"/>
      <c r="AP131" s="236"/>
    </row>
    <row r="132" ht="26.25">
      <c r="A132" s="103"/>
      <c r="B132" s="283" t="s">
        <v>114</v>
      </c>
      <c r="C132" s="328">
        <f>J74*C38</f>
        <v>1.1984500281600001</v>
      </c>
      <c r="D132" s="103"/>
      <c r="E132" s="270">
        <f>C132-C132/1.18</f>
        <v>0.18281441107525431</v>
      </c>
      <c r="F132" s="273">
        <v>0</v>
      </c>
      <c r="G132" s="273">
        <v>0</v>
      </c>
      <c r="H132" s="326">
        <f>I131*C23</f>
        <v>0.089883752112000004</v>
      </c>
      <c r="I132" s="326">
        <f>I131*C22</f>
        <v>0.038949625915200008</v>
      </c>
      <c r="J132" s="327">
        <f>I131-I132</f>
        <v>0.26066288112480002</v>
      </c>
      <c r="K132" s="275">
        <f>E132+I132</f>
        <v>0.22176403699045433</v>
      </c>
      <c r="AO132" s="236"/>
      <c r="AP132" s="236"/>
    </row>
    <row r="133">
      <c r="A133" s="103"/>
      <c r="B133" s="283"/>
      <c r="C133" s="328"/>
      <c r="D133" s="103"/>
      <c r="E133" s="329"/>
      <c r="F133" s="231"/>
      <c r="G133" s="231"/>
      <c r="H133" s="326"/>
      <c r="I133" s="330">
        <f>C134*H39</f>
        <v>0.091518002150400027</v>
      </c>
      <c r="J133" s="327"/>
      <c r="K133" s="275"/>
      <c r="AO133" s="103"/>
      <c r="AP133" s="236"/>
    </row>
    <row r="134" ht="27">
      <c r="A134" s="103"/>
      <c r="B134" s="284" t="s">
        <v>115</v>
      </c>
      <c r="C134" s="247">
        <f>J74*C39</f>
        <v>0.3813250089600001</v>
      </c>
      <c r="D134" s="103"/>
      <c r="E134" s="254">
        <f>C134-C134/1.18</f>
        <v>0.05816822170576269</v>
      </c>
      <c r="F134" s="250">
        <v>0</v>
      </c>
      <c r="G134" s="250">
        <v>0</v>
      </c>
      <c r="H134" s="331">
        <f>I133*C23</f>
        <v>0.027455400645120007</v>
      </c>
      <c r="I134" s="331">
        <f>I133*C22</f>
        <v>0.011897340279552004</v>
      </c>
      <c r="J134" s="332">
        <f>I133-I134</f>
        <v>0.079620661870848028</v>
      </c>
      <c r="K134" s="287">
        <f>E134+I134</f>
        <v>0.070065561985314689</v>
      </c>
      <c r="AO134" s="236"/>
      <c r="AP134" s="236"/>
    </row>
    <row r="135">
      <c r="A135" s="103"/>
      <c r="B135" s="191"/>
      <c r="C135" s="236"/>
      <c r="D135" s="103"/>
      <c r="E135" s="236"/>
      <c r="F135" s="236"/>
      <c r="G135" s="236"/>
      <c r="H135" s="333"/>
      <c r="I135" s="333"/>
      <c r="J135" s="333"/>
      <c r="K135" s="266"/>
      <c r="AO135" s="236"/>
      <c r="AP135" s="236"/>
    </row>
    <row r="136">
      <c r="A136" s="103"/>
      <c r="B136" s="140" t="s">
        <v>123</v>
      </c>
      <c r="C136" s="236"/>
      <c r="D136" s="103"/>
      <c r="E136" s="136"/>
      <c r="F136" s="136"/>
      <c r="G136" s="43"/>
      <c r="H136" s="136"/>
      <c r="I136" s="136"/>
      <c r="J136" s="43"/>
      <c r="K136" s="136">
        <f>SUM(K68:K134)</f>
        <v>84.290452552106458</v>
      </c>
      <c r="L136" s="140"/>
      <c r="AO136" s="103"/>
      <c r="AP136" s="236"/>
    </row>
    <row r="137">
      <c r="A137" s="103"/>
      <c r="B137" s="103"/>
      <c r="C137" s="236"/>
      <c r="D137" s="103"/>
      <c r="E137" s="136"/>
      <c r="F137" s="136"/>
      <c r="G137" s="43"/>
      <c r="H137" s="136"/>
      <c r="I137" s="136"/>
      <c r="J137" s="43"/>
      <c r="K137" s="138"/>
      <c r="L137" s="140"/>
      <c r="AO137" s="103"/>
      <c r="AP137" s="236"/>
    </row>
    <row r="138" ht="16.5">
      <c r="A138" s="103"/>
      <c r="B138" s="39" t="s">
        <v>124</v>
      </c>
      <c r="C138" s="173"/>
      <c r="D138" s="140"/>
      <c r="E138" s="140"/>
      <c r="F138" s="140"/>
      <c r="G138" s="140"/>
      <c r="H138" s="140"/>
      <c r="I138" s="140"/>
      <c r="J138" s="140"/>
      <c r="L138" s="140"/>
      <c r="AO138" s="103"/>
      <c r="AP138" s="236"/>
    </row>
    <row r="139" ht="20.25" customHeight="1">
      <c r="A139" s="103"/>
      <c r="B139" s="291" t="s">
        <v>125</v>
      </c>
      <c r="C139" s="335"/>
      <c r="D139" s="335"/>
      <c r="E139" s="335"/>
      <c r="F139" s="335"/>
      <c r="G139" s="335"/>
      <c r="H139" s="335"/>
      <c r="I139" s="335"/>
      <c r="J139" s="335"/>
      <c r="K139" s="336">
        <f>K63</f>
        <v>155.93760000000003</v>
      </c>
      <c r="L139" s="103"/>
      <c r="P139" s="140"/>
      <c r="Q139" s="140"/>
      <c r="R139" s="103"/>
      <c r="S139" s="337"/>
      <c r="T139" s="337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236"/>
    </row>
    <row r="140" ht="15.75">
      <c r="A140" s="103"/>
      <c r="B140" s="338" t="s">
        <v>126</v>
      </c>
      <c r="C140" s="339"/>
      <c r="D140" s="339"/>
      <c r="E140" s="339"/>
      <c r="F140" s="339"/>
      <c r="G140" s="339"/>
      <c r="H140" s="339"/>
      <c r="I140" s="339"/>
      <c r="J140" s="339"/>
      <c r="K140" s="340">
        <f>AI63</f>
        <v>154.24936630047449</v>
      </c>
      <c r="L140" s="103"/>
      <c r="P140" s="140"/>
      <c r="Q140" s="140"/>
      <c r="R140" s="103"/>
      <c r="S140" s="337"/>
      <c r="T140" s="337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236"/>
    </row>
    <row r="141" ht="18.75">
      <c r="A141" s="103"/>
      <c r="B141" s="341" t="s">
        <v>127</v>
      </c>
      <c r="C141" s="43"/>
      <c r="D141" s="43"/>
      <c r="E141" s="266"/>
      <c r="F141" s="266"/>
      <c r="G141" s="342"/>
      <c r="H141" s="266"/>
      <c r="I141" s="266"/>
      <c r="J141" s="43"/>
      <c r="K141" s="343">
        <f>K139+K140</f>
        <v>310.18696630047452</v>
      </c>
      <c r="L141" s="103"/>
      <c r="P141" s="140"/>
      <c r="Q141" s="140"/>
      <c r="R141" s="103"/>
      <c r="S141" s="337"/>
      <c r="T141" s="337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236"/>
    </row>
    <row r="142" ht="16.5">
      <c r="A142" s="103"/>
      <c r="B142" s="39" t="s">
        <v>128</v>
      </c>
      <c r="C142" s="43"/>
      <c r="L142" s="103"/>
      <c r="P142" s="140"/>
      <c r="Q142" s="140"/>
      <c r="R142" s="103"/>
      <c r="S142" s="337"/>
      <c r="T142" s="337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236"/>
    </row>
    <row r="143" ht="16.5">
      <c r="A143" s="103"/>
      <c r="B143" s="344" t="s">
        <v>129</v>
      </c>
      <c r="C143" s="312"/>
      <c r="D143" s="312"/>
      <c r="E143" s="312"/>
      <c r="F143" s="312"/>
      <c r="G143" s="312"/>
      <c r="H143" s="312"/>
      <c r="I143" s="312"/>
      <c r="J143" s="312"/>
      <c r="K143" s="345">
        <f>K136+AS85</f>
        <v>88.972953927081662</v>
      </c>
      <c r="P143" s="140"/>
      <c r="Q143" s="140"/>
      <c r="R143" s="103"/>
      <c r="S143" s="337"/>
      <c r="T143" s="337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236"/>
    </row>
    <row r="144" ht="15.75">
      <c r="A144" s="103"/>
      <c r="N144" t="s">
        <v>130</v>
      </c>
      <c r="P144" s="140"/>
      <c r="Q144" s="140"/>
      <c r="R144" s="103"/>
      <c r="S144" s="337"/>
      <c r="T144" s="337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236"/>
    </row>
    <row r="145" ht="22.5" customHeight="1">
      <c r="A145" s="103"/>
      <c r="B145" s="346" t="s">
        <v>131</v>
      </c>
      <c r="C145" s="312"/>
      <c r="D145" s="312"/>
      <c r="E145" s="312"/>
      <c r="F145" s="312"/>
      <c r="G145" s="312"/>
      <c r="H145" s="312"/>
      <c r="I145" s="312"/>
      <c r="J145" s="312"/>
      <c r="K145" s="347">
        <f>K141+K143</f>
        <v>399.1599202275562</v>
      </c>
      <c r="P145" s="140"/>
      <c r="Q145" s="140"/>
      <c r="R145" s="103"/>
      <c r="S145" s="337"/>
      <c r="T145" s="337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236"/>
    </row>
    <row r="146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P146" s="140"/>
      <c r="Q146" s="140"/>
      <c r="R146" s="103"/>
      <c r="S146" s="337"/>
      <c r="T146" s="337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236"/>
    </row>
    <row r="147">
      <c r="P147" s="36"/>
      <c r="Q147" s="36"/>
      <c r="AP147" s="236"/>
    </row>
    <row r="148">
      <c r="P148" s="36"/>
      <c r="Q148" s="36"/>
      <c r="AP148" s="236"/>
    </row>
    <row r="149">
      <c r="P149" s="36"/>
      <c r="Q149" s="36"/>
      <c r="AP149" s="236"/>
    </row>
    <row r="150">
      <c r="P150" s="36"/>
      <c r="Q150" s="36"/>
      <c r="AP150" s="236"/>
    </row>
    <row r="151">
      <c r="P151" s="36"/>
      <c r="Q151" s="36"/>
      <c r="AP151" s="236"/>
    </row>
    <row r="152">
      <c r="P152" s="36"/>
      <c r="Q152" s="36"/>
      <c r="AP152" s="236"/>
    </row>
    <row r="153">
      <c r="P153" s="36"/>
      <c r="Q153" s="36"/>
      <c r="AP153" s="236"/>
    </row>
    <row r="154">
      <c r="P154" s="36"/>
      <c r="Q154" s="36"/>
      <c r="AP154" s="236"/>
    </row>
    <row r="155">
      <c r="P155" s="36"/>
      <c r="Q155" s="36"/>
      <c r="AP155" s="236"/>
    </row>
    <row r="156">
      <c r="P156" s="36"/>
      <c r="Q156" s="36"/>
      <c r="AP156" s="236"/>
    </row>
    <row r="157">
      <c r="P157" s="36"/>
      <c r="Q157" s="36"/>
      <c r="AP157" s="236"/>
    </row>
    <row r="158">
      <c r="P158" s="36"/>
      <c r="Q158" s="36"/>
      <c r="AP158" s="236"/>
    </row>
    <row r="159">
      <c r="P159" s="36"/>
      <c r="Q159" s="36"/>
      <c r="AP159" s="236"/>
    </row>
    <row r="160">
      <c r="P160" s="36"/>
      <c r="Q160" s="36"/>
      <c r="AP160" s="236"/>
    </row>
    <row r="161">
      <c r="P161" s="36"/>
      <c r="Q161" s="36"/>
      <c r="AP161" s="236"/>
    </row>
    <row r="162">
      <c r="P162" s="36"/>
      <c r="Q162" s="36"/>
      <c r="AP162" s="236"/>
    </row>
    <row r="163">
      <c r="P163" s="36"/>
      <c r="Q163" s="36"/>
      <c r="AP163" s="236"/>
    </row>
    <row r="164">
      <c r="P164" s="36"/>
      <c r="Q164" s="36"/>
    </row>
  </sheetData>
  <mergeCells count="79">
    <mergeCell ref="B2:H2"/>
    <mergeCell ref="B5:F5"/>
    <mergeCell ref="B6:F6"/>
    <mergeCell ref="B7:F7"/>
    <mergeCell ref="B8:F8"/>
    <mergeCell ref="B9:F9"/>
    <mergeCell ref="B12:B13"/>
    <mergeCell ref="C12:C13"/>
    <mergeCell ref="D12:K13"/>
    <mergeCell ref="L12:O13"/>
    <mergeCell ref="B14:B18"/>
    <mergeCell ref="C14:C18"/>
    <mergeCell ref="D14:K14"/>
    <mergeCell ref="L14:O14"/>
    <mergeCell ref="D15:E15"/>
    <mergeCell ref="H15:J15"/>
    <mergeCell ref="M15:N15"/>
    <mergeCell ref="D16:E16"/>
    <mergeCell ref="F16:F18"/>
    <mergeCell ref="G16:G18"/>
    <mergeCell ref="H16:J16"/>
    <mergeCell ref="K16:K18"/>
    <mergeCell ref="L16:L18"/>
    <mergeCell ref="M16:N18"/>
    <mergeCell ref="O16:O18"/>
    <mergeCell ref="D17:D18"/>
    <mergeCell ref="E17:E18"/>
    <mergeCell ref="H17:H18"/>
    <mergeCell ref="I17:J18"/>
    <mergeCell ref="D36:D39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8:E60"/>
    <mergeCell ref="F58:F60"/>
    <mergeCell ref="G58:H60"/>
    <mergeCell ref="I58:J58"/>
    <mergeCell ref="K58:K60"/>
    <mergeCell ref="N58:AG58"/>
    <mergeCell ref="I59:J59"/>
    <mergeCell ref="N59:R59"/>
    <mergeCell ref="U59:Y59"/>
    <mergeCell ref="AC59:AG59"/>
    <mergeCell ref="AJ59:AN59"/>
    <mergeCell ref="O60:P60"/>
    <mergeCell ref="V60:W60"/>
    <mergeCell ref="AD60:AE60"/>
    <mergeCell ref="Q61:R61"/>
    <mergeCell ref="X61:Y61"/>
    <mergeCell ref="AF61:AG61"/>
    <mergeCell ref="G63:H63"/>
    <mergeCell ref="O63:P63"/>
    <mergeCell ref="V63:W63"/>
    <mergeCell ref="AD63:AE63"/>
    <mergeCell ref="AS67:AU67"/>
    <mergeCell ref="BB67:BC67"/>
    <mergeCell ref="G68:H68"/>
    <mergeCell ref="R68:S68"/>
    <mergeCell ref="AC68:AD68"/>
    <mergeCell ref="G70:H70"/>
    <mergeCell ref="R70:S70"/>
    <mergeCell ref="AC70:AD70"/>
    <mergeCell ref="AN70:AO70"/>
    <mergeCell ref="G72:H72"/>
    <mergeCell ref="R72:S72"/>
    <mergeCell ref="AC72:AD72"/>
    <mergeCell ref="AN72:AO72"/>
    <mergeCell ref="G74:H74"/>
    <mergeCell ref="R74:S74"/>
    <mergeCell ref="AC74:AD74"/>
    <mergeCell ref="AN74:AO74"/>
    <mergeCell ref="AS85:AU85"/>
    <mergeCell ref="BB85:BC85"/>
  </mergeCells>
  <printOptions headings="0" gridLines="0"/>
  <pageMargins left="0.69999999999999996" right="0.69999999999999996" top="0.75" bottom="0.75" header="0.29999999999999999" footer="0.29999999999999999"/>
  <pageSetup paperSize="9" scale="22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5" zoomScale="100" workbookViewId="0">
      <selection activeCell="H22" activeCellId="0" sqref="H22"/>
    </sheetView>
  </sheetViews>
  <sheetFormatPr defaultRowHeight="15"/>
  <cols>
    <col customWidth="1" min="1" max="1" width="5.7109375"/>
    <col customWidth="1" min="2" max="2" width="26.42578125"/>
    <col customWidth="1" min="3" max="3" width="15.28515625"/>
    <col customWidth="1" min="4" max="4" width="14.28515625"/>
    <col customWidth="1" min="5" max="5" width="29.5703125"/>
    <col customWidth="1" min="6" max="7" width="18.140625"/>
    <col customWidth="1" min="8" max="8" width="16.140625"/>
    <col customWidth="1" min="9" max="9" width="13.140625"/>
    <col customWidth="1" min="10" max="10" width="20.5703125"/>
    <col customWidth="1" min="11" max="11" width="12"/>
    <col customWidth="1" min="12" max="12" style="35" width="11.7109375"/>
    <col customWidth="1" min="13" max="13" style="36" width="15.140625"/>
    <col customWidth="1" min="14" max="14" style="36" width="12.28515625"/>
    <col customWidth="1" min="15" max="15" style="36" width="12"/>
    <col customWidth="1" min="16" max="16" style="35" width="12.42578125"/>
    <col customWidth="1" min="17" max="17" style="35" width="10"/>
    <col customWidth="1" min="18" max="18" width="11.7109375"/>
    <col customWidth="1" min="19" max="19" style="35" width="6.85546875"/>
    <col customWidth="1" min="20" max="20" style="35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7.42578125"/>
    <col customWidth="1" min="40" max="40" width="11.7109375"/>
    <col customWidth="1" min="41" max="41" width="7.85546875"/>
    <col customWidth="1" min="42" max="42" width="12.28515625"/>
    <col customWidth="1" min="48" max="48" width="5.42578125"/>
    <col customWidth="1" min="56" max="56" width="17.28515625"/>
  </cols>
  <sheetData>
    <row r="1" ht="19.5">
      <c r="B1" s="38" t="s">
        <v>132</v>
      </c>
      <c r="C1" s="38"/>
      <c r="D1" s="38"/>
      <c r="E1" s="38"/>
      <c r="F1" s="38"/>
      <c r="G1" s="38"/>
      <c r="H1" s="38"/>
    </row>
    <row r="3" ht="16.5">
      <c r="B3" s="39" t="s">
        <v>22</v>
      </c>
    </row>
    <row r="4" ht="27.75" customHeight="1">
      <c r="B4" s="348" t="s">
        <v>23</v>
      </c>
      <c r="C4" s="349"/>
      <c r="D4" s="349"/>
      <c r="E4" s="349"/>
      <c r="F4" s="350"/>
      <c r="G4" s="43"/>
      <c r="H4" s="43"/>
      <c r="I4" s="43"/>
      <c r="J4" s="43"/>
      <c r="K4" s="43"/>
      <c r="L4" s="44"/>
      <c r="M4" s="43"/>
      <c r="N4" s="43"/>
      <c r="O4" s="43"/>
      <c r="P4" s="43"/>
      <c r="Q4" s="43"/>
      <c r="R4" s="43"/>
      <c r="S4" s="44"/>
      <c r="T4" s="44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ht="30.75" customHeight="1">
      <c r="B5" s="351" t="s">
        <v>133</v>
      </c>
      <c r="C5" s="130"/>
      <c r="D5" s="130"/>
      <c r="E5" s="130"/>
      <c r="F5" s="352"/>
      <c r="G5" s="43"/>
      <c r="H5" s="43"/>
      <c r="I5" s="43"/>
      <c r="J5" s="43"/>
      <c r="K5" s="43"/>
      <c r="L5" s="44"/>
      <c r="M5" s="43"/>
      <c r="N5" s="43"/>
      <c r="O5" s="43"/>
      <c r="P5" s="43"/>
      <c r="Q5" s="43"/>
      <c r="R5" s="43"/>
      <c r="S5" s="44"/>
      <c r="T5" s="44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ht="22.5" customHeight="1">
      <c r="B6" s="351" t="s">
        <v>25</v>
      </c>
      <c r="C6" s="130"/>
      <c r="D6" s="130"/>
      <c r="E6" s="130"/>
      <c r="F6" s="352"/>
      <c r="G6" s="43"/>
      <c r="H6" s="43"/>
      <c r="I6" s="43"/>
      <c r="J6" s="43"/>
      <c r="K6" s="43"/>
      <c r="L6" s="44"/>
      <c r="M6" s="43"/>
      <c r="N6" s="43"/>
      <c r="O6" s="43"/>
      <c r="P6" s="43"/>
      <c r="Q6" s="43"/>
      <c r="R6" s="43"/>
      <c r="S6" s="44"/>
      <c r="T6" s="44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ht="21.75" customHeight="1">
      <c r="B7" s="351" t="s">
        <v>26</v>
      </c>
      <c r="C7" s="130"/>
      <c r="D7" s="130"/>
      <c r="E7" s="130"/>
      <c r="F7" s="352"/>
      <c r="G7" s="43"/>
      <c r="H7" s="43"/>
      <c r="I7" s="43"/>
      <c r="J7" s="43"/>
      <c r="K7" s="43"/>
      <c r="L7" s="44"/>
      <c r="M7" s="43"/>
      <c r="N7" s="43"/>
      <c r="O7" s="43"/>
      <c r="P7" s="43"/>
      <c r="Q7" s="43"/>
      <c r="R7" s="43"/>
      <c r="S7" s="44"/>
      <c r="T7" s="44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ht="24.75" customHeight="1">
      <c r="B8" s="353" t="s">
        <v>27</v>
      </c>
      <c r="C8" s="354"/>
      <c r="D8" s="354"/>
      <c r="E8" s="354"/>
      <c r="F8" s="355"/>
      <c r="G8" s="48"/>
      <c r="H8" s="48"/>
      <c r="I8" s="48"/>
      <c r="J8" s="43"/>
      <c r="K8" s="43"/>
      <c r="L8" s="44"/>
      <c r="M8" s="43"/>
      <c r="N8" s="43"/>
      <c r="O8" s="43"/>
      <c r="P8" s="43"/>
      <c r="Q8" s="43"/>
      <c r="R8" s="43"/>
      <c r="S8" s="44"/>
      <c r="T8" s="44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>
      <c r="B9" s="43"/>
      <c r="C9" s="43"/>
      <c r="D9" s="43"/>
      <c r="E9" s="43"/>
      <c r="F9" s="43"/>
      <c r="G9" s="43"/>
      <c r="H9" s="43"/>
      <c r="I9" s="43"/>
      <c r="J9" s="43"/>
      <c r="K9" s="43"/>
      <c r="L9" s="44"/>
      <c r="M9" s="43"/>
      <c r="N9" s="43"/>
      <c r="O9" s="43"/>
      <c r="P9" s="43"/>
      <c r="Q9" s="43"/>
      <c r="R9" s="43"/>
      <c r="S9" s="44"/>
      <c r="T9" s="44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ht="16.5">
      <c r="B10" s="39" t="s">
        <v>134</v>
      </c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43"/>
      <c r="N10" s="43"/>
      <c r="O10" s="43"/>
      <c r="P10" s="43"/>
      <c r="Q10" s="43"/>
      <c r="R10" s="43"/>
      <c r="S10" s="44"/>
      <c r="T10" s="44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>
      <c r="B11" s="67" t="s">
        <v>29</v>
      </c>
      <c r="C11" s="67" t="s">
        <v>30</v>
      </c>
      <c r="D11" s="68" t="s">
        <v>31</v>
      </c>
      <c r="E11" s="356"/>
      <c r="F11" s="356"/>
      <c r="G11" s="356"/>
      <c r="H11" s="356"/>
      <c r="I11" s="356"/>
      <c r="J11" s="356"/>
      <c r="K11" s="69"/>
      <c r="L11" s="68" t="s">
        <v>32</v>
      </c>
      <c r="M11" s="356"/>
      <c r="N11" s="356"/>
      <c r="O11" s="69"/>
      <c r="P11" s="43"/>
      <c r="Q11" s="43"/>
      <c r="R11" s="43"/>
      <c r="S11" s="44"/>
      <c r="T11" s="44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ht="15.75">
      <c r="B12" s="74"/>
      <c r="C12" s="74"/>
      <c r="D12" s="75"/>
      <c r="E12" s="357"/>
      <c r="F12" s="357"/>
      <c r="G12" s="357"/>
      <c r="H12" s="357"/>
      <c r="I12" s="357"/>
      <c r="J12" s="357"/>
      <c r="K12" s="76"/>
      <c r="L12" s="75"/>
      <c r="M12" s="357"/>
      <c r="N12" s="357"/>
      <c r="O12" s="76"/>
      <c r="P12" s="43"/>
      <c r="Q12" s="43"/>
      <c r="R12" s="43"/>
      <c r="S12" s="44"/>
      <c r="T12" s="44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ht="15.75">
      <c r="B13" s="49" t="s">
        <v>33</v>
      </c>
      <c r="C13" s="57">
        <v>1</v>
      </c>
      <c r="D13" s="58" t="s">
        <v>135</v>
      </c>
      <c r="E13" s="59"/>
      <c r="F13" s="59"/>
      <c r="G13" s="59"/>
      <c r="H13" s="59"/>
      <c r="I13" s="59"/>
      <c r="J13" s="59"/>
      <c r="K13" s="60"/>
      <c r="L13" s="58" t="s">
        <v>136</v>
      </c>
      <c r="M13" s="59"/>
      <c r="N13" s="59"/>
      <c r="O13" s="60"/>
      <c r="P13" s="43"/>
      <c r="Q13" s="43"/>
      <c r="R13" s="43"/>
      <c r="S13" s="44"/>
      <c r="T13" s="44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ht="30.75">
      <c r="B14" s="61"/>
      <c r="C14" s="62"/>
      <c r="D14" s="58" t="s">
        <v>36</v>
      </c>
      <c r="E14" s="60"/>
      <c r="F14" s="56" t="s">
        <v>37</v>
      </c>
      <c r="G14" s="56" t="s">
        <v>137</v>
      </c>
      <c r="H14" s="58" t="s">
        <v>39</v>
      </c>
      <c r="I14" s="59"/>
      <c r="J14" s="60"/>
      <c r="K14" s="56" t="s">
        <v>40</v>
      </c>
      <c r="L14" s="358" t="s">
        <v>41</v>
      </c>
      <c r="M14" s="358" t="s">
        <v>138</v>
      </c>
      <c r="N14" s="358" t="s">
        <v>139</v>
      </c>
      <c r="O14" s="358" t="s">
        <v>43</v>
      </c>
      <c r="P14" s="43"/>
      <c r="Q14" s="43"/>
      <c r="R14" s="43"/>
      <c r="S14" s="44"/>
      <c r="T14" s="44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ht="15.75">
      <c r="B15" s="61"/>
      <c r="C15" s="62"/>
      <c r="D15" s="58" t="s">
        <v>140</v>
      </c>
      <c r="E15" s="60"/>
      <c r="F15" s="63">
        <v>0.13619999999999999</v>
      </c>
      <c r="G15" s="63">
        <v>0.063</v>
      </c>
      <c r="H15" s="58" t="s">
        <v>141</v>
      </c>
      <c r="I15" s="59"/>
      <c r="J15" s="60"/>
      <c r="K15" s="63">
        <v>0.28139999999999998</v>
      </c>
      <c r="L15" s="57">
        <v>0.34999999999999998</v>
      </c>
      <c r="M15" s="57">
        <v>0.29999999999999999</v>
      </c>
      <c r="N15" s="57">
        <v>0.25</v>
      </c>
      <c r="O15" s="57">
        <v>0.10000000000000001</v>
      </c>
      <c r="P15" s="43"/>
      <c r="Q15" s="43"/>
      <c r="R15" s="43"/>
      <c r="S15" s="44"/>
      <c r="T15" s="44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ht="30.75" customHeight="1">
      <c r="B16" s="61"/>
      <c r="C16" s="62"/>
      <c r="D16" s="49" t="s">
        <v>46</v>
      </c>
      <c r="E16" s="49" t="s">
        <v>47</v>
      </c>
      <c r="F16" s="66"/>
      <c r="G16" s="61"/>
      <c r="H16" s="67" t="s">
        <v>48</v>
      </c>
      <c r="I16" s="68" t="s">
        <v>49</v>
      </c>
      <c r="J16" s="69"/>
      <c r="K16" s="66"/>
      <c r="L16" s="62"/>
      <c r="M16" s="62"/>
      <c r="N16" s="62"/>
      <c r="O16" s="62"/>
      <c r="P16" s="43"/>
      <c r="Q16" s="43"/>
      <c r="R16" s="43"/>
      <c r="S16" s="44"/>
      <c r="T16" s="44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ht="15.75">
      <c r="B17" s="53"/>
      <c r="C17" s="72"/>
      <c r="D17" s="53"/>
      <c r="E17" s="53"/>
      <c r="F17" s="73"/>
      <c r="G17" s="53"/>
      <c r="H17" s="74"/>
      <c r="I17" s="75"/>
      <c r="J17" s="76"/>
      <c r="K17" s="73"/>
      <c r="L17" s="72"/>
      <c r="M17" s="72"/>
      <c r="N17" s="72"/>
      <c r="O17" s="72"/>
      <c r="P17" s="43"/>
      <c r="Q17" s="43"/>
      <c r="R17" s="43"/>
      <c r="S17" s="44"/>
      <c r="T17" s="44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3"/>
      <c r="N18" s="43"/>
      <c r="O18" s="43"/>
      <c r="P18" s="43"/>
      <c r="Q18" s="43"/>
      <c r="R18" s="43"/>
      <c r="S18" s="44"/>
      <c r="T18" s="44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ht="15.75">
      <c r="B19" s="359" t="s">
        <v>50</v>
      </c>
      <c r="C19" s="359"/>
      <c r="D19" s="359"/>
      <c r="E19" s="359"/>
      <c r="F19" s="359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4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>
      <c r="B20" s="360" t="s">
        <v>51</v>
      </c>
      <c r="C20" s="361">
        <v>0.13</v>
      </c>
      <c r="D20" s="362" t="s">
        <v>52</v>
      </c>
      <c r="E20" s="363"/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4"/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ht="42" customHeight="1">
      <c r="B21" s="364" t="s">
        <v>53</v>
      </c>
      <c r="C21" s="365">
        <v>0.29999999999999999</v>
      </c>
      <c r="D21" s="84" t="s">
        <v>52</v>
      </c>
      <c r="E21" s="366" t="s">
        <v>54</v>
      </c>
      <c r="G21" s="43"/>
      <c r="H21" s="43"/>
      <c r="I21" s="43"/>
      <c r="J21" s="43"/>
      <c r="K21" s="43"/>
      <c r="L21" s="44"/>
      <c r="M21" s="43"/>
      <c r="N21" s="43"/>
      <c r="O21" s="43"/>
      <c r="P21" s="43"/>
      <c r="Q21" s="43"/>
      <c r="R21" s="43"/>
      <c r="S21" s="44"/>
      <c r="T21" s="44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>
      <c r="B22" s="364" t="s">
        <v>55</v>
      </c>
      <c r="C22" s="365">
        <v>0.20000000000000001</v>
      </c>
      <c r="D22" s="84"/>
      <c r="E22" s="367"/>
      <c r="G22" s="43"/>
      <c r="H22" s="43"/>
      <c r="I22" s="43"/>
      <c r="J22" s="43"/>
      <c r="K22" s="43"/>
      <c r="L22" s="44"/>
      <c r="M22" s="43"/>
      <c r="N22" s="43"/>
      <c r="O22" s="43"/>
      <c r="P22" s="43"/>
      <c r="Q22" s="43"/>
      <c r="R22" s="43"/>
      <c r="S22" s="44"/>
      <c r="T22" s="44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ht="15.75">
      <c r="B23" s="368" t="s">
        <v>56</v>
      </c>
      <c r="C23" s="369">
        <v>0.20000000000000001</v>
      </c>
      <c r="D23" s="370"/>
      <c r="E23" s="371"/>
      <c r="G23" s="43"/>
      <c r="H23" s="43"/>
      <c r="I23" s="43"/>
      <c r="J23" s="43"/>
      <c r="K23" s="43"/>
      <c r="L23" s="44"/>
      <c r="M23" s="43"/>
      <c r="N23" s="43"/>
      <c r="O23" s="43"/>
      <c r="P23" s="43"/>
      <c r="Q23" s="43"/>
      <c r="R23" s="43"/>
      <c r="S23" s="44"/>
      <c r="T23" s="44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>
      <c r="B24" s="43"/>
      <c r="C24" s="48"/>
      <c r="D24" s="43"/>
      <c r="E24" s="43"/>
      <c r="F24" s="43"/>
      <c r="G24" s="43"/>
      <c r="H24" s="43"/>
      <c r="I24" s="43"/>
      <c r="J24" s="43"/>
      <c r="K24" s="43"/>
      <c r="L24" s="44"/>
      <c r="M24" s="43"/>
      <c r="N24" s="43"/>
      <c r="O24" s="43"/>
      <c r="P24" s="43"/>
      <c r="Q24" s="43"/>
      <c r="R24" s="43"/>
      <c r="S24" s="44"/>
      <c r="T24" s="44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ht="15.75">
      <c r="B25" s="372" t="s">
        <v>57</v>
      </c>
      <c r="C25" s="372"/>
      <c r="D25" s="372"/>
      <c r="E25" s="372"/>
      <c r="F25" s="43"/>
      <c r="G25" s="43"/>
      <c r="H25" s="43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4"/>
      <c r="T25" s="44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ht="15.75">
      <c r="B26" s="373" t="s">
        <v>58</v>
      </c>
      <c r="C26" s="374">
        <v>0.20999999999999999</v>
      </c>
      <c r="D26" s="375"/>
      <c r="E26" s="376" t="s">
        <v>59</v>
      </c>
      <c r="F26" s="43"/>
      <c r="G26" s="43"/>
      <c r="H26" s="43"/>
      <c r="I26" s="43"/>
      <c r="J26" s="43"/>
      <c r="K26" s="43"/>
      <c r="L26" s="44"/>
      <c r="M26" s="43"/>
      <c r="N26" s="43"/>
      <c r="O26" s="43"/>
      <c r="P26" s="43"/>
      <c r="Q26" s="43"/>
      <c r="R26" s="43"/>
      <c r="S26" s="44"/>
      <c r="T26" s="44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ht="15.75">
      <c r="B27" s="43"/>
      <c r="C27" s="48"/>
      <c r="D27" s="43"/>
      <c r="E27" s="43"/>
      <c r="F27" s="43"/>
      <c r="G27" s="43"/>
      <c r="H27" s="43"/>
      <c r="I27" s="43"/>
      <c r="J27" s="43"/>
      <c r="K27" s="43"/>
      <c r="L27" s="44"/>
      <c r="M27" s="43"/>
      <c r="N27" s="43"/>
      <c r="O27" s="43"/>
      <c r="P27" s="43"/>
      <c r="Q27" s="43"/>
      <c r="R27" s="43"/>
      <c r="S27" s="44"/>
      <c r="T27" s="44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>
      <c r="B28" s="377" t="s">
        <v>41</v>
      </c>
      <c r="C28" s="378">
        <v>0.20000000000000001</v>
      </c>
      <c r="D28" s="80"/>
      <c r="E28" s="81" t="s">
        <v>60</v>
      </c>
      <c r="F28" s="43"/>
      <c r="G28" s="43"/>
      <c r="H28" s="43"/>
      <c r="I28" s="43"/>
      <c r="J28" s="43"/>
      <c r="K28" s="43"/>
      <c r="L28" s="44"/>
      <c r="M28" s="43"/>
      <c r="N28" s="43"/>
      <c r="O28" s="43"/>
      <c r="P28" s="43"/>
      <c r="Q28" s="43"/>
      <c r="R28" s="43"/>
      <c r="S28" s="44"/>
      <c r="T28" s="44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>
      <c r="B29" s="96" t="s">
        <v>138</v>
      </c>
      <c r="C29" s="379">
        <v>0.20000000000000001</v>
      </c>
      <c r="D29" s="97"/>
      <c r="E29" s="98" t="s">
        <v>60</v>
      </c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43"/>
      <c r="S29" s="44"/>
      <c r="T29" s="44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>
      <c r="B30" s="96" t="s">
        <v>109</v>
      </c>
      <c r="C30" s="379">
        <v>0.5</v>
      </c>
      <c r="D30" s="97"/>
      <c r="E30" s="98" t="s">
        <v>60</v>
      </c>
      <c r="F30" s="43"/>
      <c r="G30" s="43"/>
      <c r="H30" s="43"/>
      <c r="I30" s="43"/>
      <c r="J30" s="43"/>
      <c r="K30" s="43"/>
      <c r="L30" s="44"/>
      <c r="M30" s="43"/>
      <c r="N30" s="43"/>
      <c r="O30" s="43"/>
      <c r="P30" s="43"/>
      <c r="Q30" s="43"/>
      <c r="R30" s="43"/>
      <c r="S30" s="44"/>
      <c r="T30" s="44"/>
      <c r="U30" s="43"/>
      <c r="V30" s="43"/>
      <c r="W30" s="43"/>
      <c r="X30" s="43"/>
      <c r="Y30" s="43"/>
      <c r="Z30" s="43"/>
      <c r="AA30" s="43"/>
      <c r="AB30" s="43"/>
      <c r="AC30" s="43"/>
      <c r="AD30" s="43"/>
    </row>
    <row r="31" ht="15.75">
      <c r="B31" s="99" t="s">
        <v>43</v>
      </c>
      <c r="C31" s="380">
        <v>0.10000000000000001</v>
      </c>
      <c r="D31" s="100"/>
      <c r="E31" s="101" t="s">
        <v>60</v>
      </c>
      <c r="F31" s="43"/>
      <c r="G31" s="43"/>
      <c r="H31" s="43"/>
      <c r="I31" s="43"/>
      <c r="J31" s="43"/>
      <c r="K31" s="43"/>
      <c r="L31" s="44"/>
      <c r="M31" s="43"/>
      <c r="N31" s="43"/>
      <c r="O31" s="43"/>
      <c r="P31" s="43"/>
      <c r="Q31" s="43"/>
      <c r="R31" s="43"/>
      <c r="S31" s="44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hidden="1">
      <c r="B32" s="102" t="s">
        <v>142</v>
      </c>
      <c r="C32" s="103">
        <f>C28+C29+C30+C31</f>
        <v>1</v>
      </c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  <c r="M33" s="43"/>
      <c r="N33" s="43"/>
      <c r="O33" s="43"/>
      <c r="P33" s="43"/>
      <c r="Q33" s="43"/>
      <c r="R33" s="43"/>
      <c r="S33" s="44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  <row r="34" ht="31.5" customHeight="1">
      <c r="B34" s="381"/>
      <c r="C34" s="381"/>
      <c r="D34" s="381"/>
      <c r="E34" s="381"/>
      <c r="F34" s="382" t="s">
        <v>62</v>
      </c>
      <c r="G34" s="382"/>
      <c r="I34" s="44"/>
      <c r="J34" s="43"/>
      <c r="K34" s="43"/>
      <c r="O34" s="43"/>
      <c r="P34" s="43"/>
      <c r="Q34" s="43"/>
      <c r="R34" s="43"/>
      <c r="S34" s="44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>
      <c r="B35" s="383" t="s">
        <v>63</v>
      </c>
      <c r="C35" s="384">
        <v>0.59999999999999998</v>
      </c>
      <c r="D35" s="385" t="s">
        <v>64</v>
      </c>
      <c r="F35" s="386" t="s">
        <v>63</v>
      </c>
      <c r="G35" s="387">
        <v>0.25</v>
      </c>
      <c r="I35" s="44"/>
      <c r="J35" s="43"/>
      <c r="K35" s="43"/>
      <c r="O35" s="43"/>
      <c r="P35" s="43"/>
      <c r="Q35" s="43"/>
      <c r="R35" s="43"/>
      <c r="S35" s="44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>
      <c r="B36" s="388" t="s">
        <v>65</v>
      </c>
      <c r="C36" s="389">
        <v>0.11</v>
      </c>
      <c r="D36" s="390"/>
      <c r="F36" s="386" t="s">
        <v>65</v>
      </c>
      <c r="G36" s="391">
        <v>0.17999999999999999</v>
      </c>
      <c r="I36" s="44"/>
      <c r="J36" s="43"/>
      <c r="K36" s="43"/>
      <c r="O36" s="43"/>
      <c r="P36" s="43"/>
      <c r="Q36" s="43"/>
      <c r="R36" s="43"/>
      <c r="S36" s="44"/>
      <c r="T36" s="44"/>
      <c r="U36" s="43"/>
      <c r="V36" s="43"/>
      <c r="W36" s="43"/>
      <c r="X36" s="43"/>
      <c r="Y36" s="43"/>
      <c r="Z36" s="43"/>
      <c r="AA36" s="43"/>
      <c r="AB36" s="43"/>
      <c r="AC36" s="43"/>
      <c r="AD36" s="43"/>
    </row>
    <row r="37">
      <c r="B37" s="388" t="s">
        <v>66</v>
      </c>
      <c r="C37" s="389">
        <v>0.22</v>
      </c>
      <c r="D37" s="390"/>
      <c r="F37" s="386" t="s">
        <v>66</v>
      </c>
      <c r="G37" s="391">
        <v>0.25</v>
      </c>
      <c r="I37" s="44"/>
      <c r="J37" s="43"/>
      <c r="K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 ht="30.75">
      <c r="B38" s="392" t="s">
        <v>143</v>
      </c>
      <c r="C38" s="393">
        <v>0.070000000000000007</v>
      </c>
      <c r="D38" s="394"/>
      <c r="F38" s="395" t="s">
        <v>143</v>
      </c>
      <c r="G38" s="391">
        <v>0.23999999999999999</v>
      </c>
      <c r="I38" s="44"/>
      <c r="J38" s="43"/>
      <c r="K38" s="43"/>
      <c r="O38" s="43"/>
      <c r="P38" s="43"/>
      <c r="Q38" s="43"/>
      <c r="R38" s="43"/>
      <c r="S38" s="44"/>
      <c r="T38" s="44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hidden="1">
      <c r="B39" s="120" t="s">
        <v>144</v>
      </c>
      <c r="C39" s="121">
        <f>C35+C36+C37+C38</f>
        <v>1</v>
      </c>
      <c r="D39" s="43"/>
      <c r="E39" s="43"/>
      <c r="F39" s="43"/>
      <c r="G39" s="43"/>
      <c r="H39" s="43"/>
      <c r="I39" s="43"/>
      <c r="J39" s="43"/>
      <c r="K39" s="122"/>
      <c r="L39" s="44"/>
      <c r="M39" s="43"/>
      <c r="N39" s="43"/>
      <c r="O39" s="43"/>
      <c r="P39" s="43"/>
      <c r="Q39" s="43"/>
      <c r="R39" s="43"/>
      <c r="S39" s="44"/>
      <c r="T39" s="44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ht="15.75">
      <c r="B40" s="43"/>
      <c r="C40" s="122"/>
      <c r="D40" s="43"/>
      <c r="E40" s="43"/>
      <c r="F40" s="43"/>
      <c r="G40" s="43"/>
      <c r="H40" s="43"/>
      <c r="I40" s="43"/>
      <c r="J40" s="43"/>
      <c r="K40" s="43"/>
      <c r="L40" s="44"/>
      <c r="M40" s="43"/>
      <c r="N40" s="43"/>
      <c r="O40" s="43"/>
      <c r="P40" s="43"/>
      <c r="Q40" s="43"/>
      <c r="R40" s="43"/>
      <c r="S40" s="44"/>
      <c r="T40" s="44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 ht="15.75">
      <c r="B41" s="396" t="s">
        <v>145</v>
      </c>
      <c r="C41" s="397">
        <v>7000</v>
      </c>
      <c r="D41" s="43"/>
      <c r="E41" t="s">
        <v>69</v>
      </c>
      <c r="F41" s="43"/>
      <c r="G41" s="43"/>
      <c r="H41" s="43"/>
      <c r="J41" s="43"/>
      <c r="K41" s="43"/>
      <c r="L41" s="44"/>
      <c r="M41" s="43"/>
      <c r="N41" s="43"/>
      <c r="O41" s="43"/>
      <c r="P41" s="43"/>
      <c r="Q41" s="43"/>
      <c r="R41" s="43"/>
      <c r="S41" s="44"/>
      <c r="T41" s="44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>
      <c r="B42" s="43"/>
      <c r="C42" s="138"/>
      <c r="D42" s="43"/>
      <c r="F42" s="43"/>
      <c r="G42" s="43"/>
      <c r="H42" s="43"/>
      <c r="J42" s="43"/>
      <c r="K42" s="43"/>
      <c r="L42" s="44"/>
      <c r="M42" s="43"/>
      <c r="N42" s="43"/>
      <c r="O42" s="43"/>
      <c r="P42" s="43"/>
      <c r="Q42" s="43"/>
      <c r="R42" s="43"/>
      <c r="S42" s="44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 ht="16.5">
      <c r="B43" s="39" t="s">
        <v>70</v>
      </c>
      <c r="C43" s="43"/>
      <c r="D43" s="43"/>
      <c r="E43" s="43"/>
      <c r="F43" s="43"/>
      <c r="G43" s="43"/>
      <c r="H43" s="43"/>
      <c r="I43" s="43"/>
      <c r="J43" s="43"/>
      <c r="K43" s="43"/>
      <c r="L43" s="44"/>
      <c r="M43" s="43"/>
      <c r="N43" s="43"/>
      <c r="O43" s="43"/>
      <c r="P43" s="43"/>
      <c r="Q43" s="43"/>
      <c r="R43" s="43"/>
      <c r="S43" s="44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>
      <c r="B44" s="398" t="s">
        <v>71</v>
      </c>
      <c r="C44" s="399">
        <f>C41*C26</f>
        <v>1470</v>
      </c>
      <c r="D44" s="400" t="s">
        <v>72</v>
      </c>
      <c r="E44" s="349" t="s">
        <v>73</v>
      </c>
      <c r="F44" s="350"/>
      <c r="G44" s="126"/>
      <c r="H44" s="126"/>
      <c r="I44" s="43"/>
      <c r="J44" s="43"/>
      <c r="K44" s="43"/>
      <c r="L44" s="44"/>
      <c r="M44" s="43"/>
      <c r="N44" s="43"/>
      <c r="O44" s="43"/>
      <c r="P44" s="43"/>
      <c r="Q44" s="43"/>
      <c r="R44" s="43"/>
      <c r="S44" s="44"/>
      <c r="T44" s="44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>
      <c r="B45" s="401" t="s">
        <v>74</v>
      </c>
      <c r="C45" s="402">
        <f>C20*C44</f>
        <v>191.09999999999999</v>
      </c>
      <c r="D45" s="403" t="s">
        <v>72</v>
      </c>
      <c r="E45" s="130" t="s">
        <v>75</v>
      </c>
      <c r="F45" s="352"/>
      <c r="G45" s="126"/>
      <c r="H45" s="126"/>
      <c r="I45" s="43"/>
      <c r="J45" s="43"/>
      <c r="K45" s="43"/>
      <c r="L45" s="44"/>
      <c r="M45" s="43"/>
      <c r="N45" s="43"/>
      <c r="O45" s="43"/>
      <c r="P45" s="43"/>
      <c r="Q45" s="43"/>
      <c r="R45" s="43"/>
      <c r="S45" s="44"/>
      <c r="T45" s="44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>
      <c r="B46" s="401" t="s">
        <v>76</v>
      </c>
      <c r="C46" s="402">
        <f>C21*C44</f>
        <v>441</v>
      </c>
      <c r="D46" s="403" t="s">
        <v>77</v>
      </c>
      <c r="E46" s="130" t="s">
        <v>78</v>
      </c>
      <c r="F46" s="352"/>
      <c r="G46" s="126"/>
      <c r="H46" s="126"/>
      <c r="I46" s="43"/>
      <c r="J46" s="43"/>
      <c r="K46" s="43"/>
      <c r="L46" s="44"/>
      <c r="M46" s="43"/>
      <c r="N46" s="43"/>
      <c r="O46" s="43"/>
      <c r="P46" s="43"/>
      <c r="Q46" s="43"/>
      <c r="R46" s="43"/>
      <c r="S46" s="44"/>
      <c r="T46" s="44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>
      <c r="B47" s="404" t="s">
        <v>79</v>
      </c>
      <c r="C47" s="405">
        <f>C41*0.02</f>
        <v>140</v>
      </c>
      <c r="D47" s="406" t="s">
        <v>81</v>
      </c>
      <c r="E47" s="130" t="s">
        <v>146</v>
      </c>
      <c r="F47" s="352"/>
      <c r="G47" s="407"/>
      <c r="H47" s="407"/>
      <c r="I47" s="133"/>
      <c r="J47" s="43"/>
      <c r="K47" s="43"/>
      <c r="L47" s="44"/>
      <c r="M47" s="43"/>
      <c r="N47" s="43"/>
      <c r="O47" s="43"/>
      <c r="P47" s="43"/>
      <c r="Q47" s="122"/>
      <c r="R47" s="122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 ht="20.25" customHeight="1">
      <c r="B48" s="404" t="s">
        <v>80</v>
      </c>
      <c r="C48" s="405">
        <f>C47*0.2</f>
        <v>28</v>
      </c>
      <c r="D48" s="406" t="s">
        <v>81</v>
      </c>
      <c r="E48" s="130" t="s">
        <v>147</v>
      </c>
      <c r="F48" s="352"/>
      <c r="G48" s="407"/>
      <c r="H48" s="407"/>
      <c r="I48" s="133"/>
      <c r="J48" s="43"/>
      <c r="K48" s="43"/>
      <c r="L48" s="44"/>
      <c r="M48" s="43"/>
      <c r="N48" s="43"/>
      <c r="O48" s="43"/>
      <c r="P48" s="43"/>
      <c r="Q48" s="122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 ht="26.25" customHeight="1">
      <c r="B49" s="408" t="s">
        <v>83</v>
      </c>
      <c r="C49" s="405">
        <f>C44-C45</f>
        <v>1278.9000000000001</v>
      </c>
      <c r="D49" s="406" t="s">
        <v>72</v>
      </c>
      <c r="E49" s="130" t="s">
        <v>148</v>
      </c>
      <c r="F49" s="352"/>
      <c r="G49" s="407"/>
      <c r="H49" s="407"/>
      <c r="I49" s="133"/>
      <c r="J49" s="43"/>
      <c r="K49" s="43"/>
      <c r="L49" s="44"/>
      <c r="M49" s="43"/>
      <c r="N49" s="43"/>
      <c r="O49" s="43"/>
      <c r="P49" s="43"/>
      <c r="Q49" s="122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 ht="30" customHeight="1">
      <c r="B50" s="408" t="s">
        <v>85</v>
      </c>
      <c r="C50" s="405">
        <f>C44+C46+C47</f>
        <v>2051</v>
      </c>
      <c r="D50" s="406" t="s">
        <v>81</v>
      </c>
      <c r="E50" s="130" t="s">
        <v>86</v>
      </c>
      <c r="F50" s="352"/>
      <c r="G50" s="407"/>
      <c r="H50" s="407"/>
      <c r="I50" s="133"/>
      <c r="J50" s="43"/>
      <c r="K50" s="43"/>
      <c r="L50" s="44"/>
      <c r="M50" s="43"/>
      <c r="N50" s="43"/>
      <c r="O50" s="43"/>
      <c r="P50" s="43"/>
      <c r="Q50" s="12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 ht="21.75" customHeight="1">
      <c r="B51" s="408" t="s">
        <v>87</v>
      </c>
      <c r="C51" s="405">
        <f>C50*0.18</f>
        <v>369.18000000000001</v>
      </c>
      <c r="D51" s="406" t="s">
        <v>72</v>
      </c>
      <c r="E51" s="130" t="s">
        <v>88</v>
      </c>
      <c r="F51" s="352"/>
      <c r="G51" s="407"/>
      <c r="H51" s="407"/>
      <c r="I51" s="133"/>
      <c r="J51" s="43"/>
      <c r="K51" s="43"/>
      <c r="L51" s="44"/>
      <c r="M51" s="43"/>
      <c r="N51" s="43"/>
      <c r="O51" s="43"/>
      <c r="P51" s="43"/>
      <c r="Q51" s="122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 ht="33" customHeight="1">
      <c r="B52" s="409" t="s">
        <v>89</v>
      </c>
      <c r="C52" s="410">
        <f>C41-C44-C46-C47-C51</f>
        <v>4579.8199999999997</v>
      </c>
      <c r="D52" s="411" t="s">
        <v>72</v>
      </c>
      <c r="E52" s="354" t="s">
        <v>90</v>
      </c>
      <c r="F52" s="355"/>
      <c r="G52" s="412">
        <f>C52/1.18</f>
        <v>3881.2033898305085</v>
      </c>
      <c r="H52" s="35" t="s">
        <v>91</v>
      </c>
      <c r="J52" s="138"/>
      <c r="M52" s="43"/>
      <c r="N52" s="43"/>
      <c r="O52" s="43"/>
      <c r="P52" s="43"/>
      <c r="Q52" s="122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>
      <c r="B53" s="43"/>
      <c r="C53" s="136"/>
      <c r="D53" s="43"/>
      <c r="E53" s="43"/>
      <c r="F53" s="43"/>
      <c r="G53" s="43"/>
      <c r="H53" s="43"/>
      <c r="I53" s="43"/>
      <c r="J53" s="43"/>
      <c r="K53" s="43"/>
      <c r="L53" s="44"/>
      <c r="M53" s="43"/>
      <c r="N53" s="43"/>
      <c r="O53" s="43"/>
      <c r="P53" s="43"/>
      <c r="Q53" s="43"/>
      <c r="R53" s="43"/>
      <c r="S53" s="44"/>
      <c r="T53" s="44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3"/>
      <c r="N54" s="43"/>
      <c r="O54" s="43"/>
      <c r="P54" s="43"/>
      <c r="Q54" s="43"/>
      <c r="R54" s="43"/>
      <c r="S54" s="44"/>
      <c r="T54" s="44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ht="19.5">
      <c r="B55" s="139" t="s">
        <v>92</v>
      </c>
    </row>
    <row r="56" ht="19.5">
      <c r="A56" s="103"/>
      <c r="B56" s="140"/>
      <c r="C56" s="103"/>
      <c r="D56" s="103"/>
      <c r="E56" s="413"/>
      <c r="F56" s="414"/>
      <c r="G56" s="415"/>
      <c r="H56" s="415"/>
      <c r="I56" s="415"/>
      <c r="J56" s="415"/>
      <c r="K56" s="416"/>
      <c r="L56" s="417"/>
      <c r="M56" s="418" t="s">
        <v>93</v>
      </c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19"/>
      <c r="AJ56" s="419"/>
      <c r="AK56" s="419"/>
      <c r="AL56" s="419"/>
      <c r="AM56" s="419"/>
      <c r="AN56" s="420"/>
      <c r="AO56" s="103"/>
      <c r="AP56" s="103"/>
    </row>
    <row r="57" ht="15.75">
      <c r="A57" s="103"/>
      <c r="B57" s="43" t="s">
        <v>95</v>
      </c>
      <c r="C57" s="103"/>
      <c r="D57" s="103"/>
      <c r="E57" s="421" t="s">
        <v>96</v>
      </c>
      <c r="F57" s="421" t="s">
        <v>55</v>
      </c>
      <c r="G57" s="422" t="s">
        <v>97</v>
      </c>
      <c r="H57" s="423"/>
      <c r="I57" s="424" t="s">
        <v>58</v>
      </c>
      <c r="J57" s="425"/>
      <c r="K57" s="421" t="s">
        <v>94</v>
      </c>
      <c r="L57" s="426"/>
      <c r="M57" s="427">
        <f>C52</f>
        <v>4579.8199999999997</v>
      </c>
      <c r="N57" s="428"/>
      <c r="O57" s="428"/>
      <c r="P57" s="429" t="s">
        <v>32</v>
      </c>
      <c r="Q57" s="429"/>
      <c r="R57" s="429"/>
      <c r="S57" s="429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19"/>
      <c r="AH57" s="429"/>
      <c r="AI57" s="429"/>
      <c r="AJ57" s="429"/>
      <c r="AK57" s="429"/>
      <c r="AL57" s="429"/>
      <c r="AM57" s="429"/>
      <c r="AN57" s="430"/>
      <c r="AO57" s="103"/>
      <c r="AP57" s="103"/>
    </row>
    <row r="58" ht="15.75">
      <c r="A58" s="103"/>
      <c r="C58" s="103"/>
      <c r="D58" s="103"/>
      <c r="E58" s="431"/>
      <c r="F58" s="431"/>
      <c r="G58" s="432"/>
      <c r="H58" s="433"/>
      <c r="I58" s="434"/>
      <c r="J58" s="435"/>
      <c r="K58" s="431"/>
      <c r="L58" s="426"/>
      <c r="M58" s="436">
        <f>M57*C28</f>
        <v>915.96399999999994</v>
      </c>
      <c r="N58" s="437" t="s">
        <v>41</v>
      </c>
      <c r="O58" s="438"/>
      <c r="P58" s="438"/>
      <c r="Q58" s="438"/>
      <c r="R58" s="439"/>
      <c r="S58" s="440"/>
      <c r="T58" s="441">
        <f>M57*C29</f>
        <v>915.96399999999994</v>
      </c>
      <c r="U58" s="442" t="s">
        <v>149</v>
      </c>
      <c r="V58" s="443"/>
      <c r="W58" s="443"/>
      <c r="X58" s="443"/>
      <c r="Y58" s="444"/>
      <c r="Z58" s="445"/>
      <c r="AA58" s="445"/>
      <c r="AB58" s="446">
        <f>M57*C30</f>
        <v>2289.9099999999999</v>
      </c>
      <c r="AC58" s="447" t="s">
        <v>150</v>
      </c>
      <c r="AD58" s="448"/>
      <c r="AE58" s="448"/>
      <c r="AF58" s="448"/>
      <c r="AG58" s="449"/>
      <c r="AH58" s="445"/>
      <c r="AI58" s="450">
        <f>M57*C31</f>
        <v>457.98199999999997</v>
      </c>
      <c r="AJ58" s="451" t="s">
        <v>151</v>
      </c>
      <c r="AK58" s="452"/>
      <c r="AL58" s="452"/>
      <c r="AM58" s="452"/>
      <c r="AN58" s="453"/>
      <c r="AO58" s="103"/>
      <c r="AP58" s="103"/>
    </row>
    <row r="59" ht="27">
      <c r="A59" s="103"/>
      <c r="B59" s="454" t="s">
        <v>98</v>
      </c>
      <c r="C59" s="455" t="s">
        <v>99</v>
      </c>
      <c r="D59" s="140"/>
      <c r="E59" s="456"/>
      <c r="F59" s="456"/>
      <c r="G59" s="457"/>
      <c r="H59" s="458"/>
      <c r="I59" s="459" t="s">
        <v>51</v>
      </c>
      <c r="J59" s="460" t="s">
        <v>46</v>
      </c>
      <c r="K59" s="456"/>
      <c r="L59" s="426"/>
      <c r="M59" s="461" t="s">
        <v>56</v>
      </c>
      <c r="N59" s="462" t="s">
        <v>55</v>
      </c>
      <c r="O59" s="463" t="s">
        <v>97</v>
      </c>
      <c r="P59" s="464"/>
      <c r="Q59" s="465" t="s">
        <v>51</v>
      </c>
      <c r="R59" s="466" t="s">
        <v>46</v>
      </c>
      <c r="S59" s="426"/>
      <c r="T59" s="461" t="s">
        <v>56</v>
      </c>
      <c r="U59" s="467" t="s">
        <v>55</v>
      </c>
      <c r="V59" s="467"/>
      <c r="W59" s="467" t="s">
        <v>97</v>
      </c>
      <c r="X59" s="468" t="s">
        <v>51</v>
      </c>
      <c r="Y59" s="469" t="s">
        <v>46</v>
      </c>
      <c r="Z59" s="470"/>
      <c r="AA59" s="470"/>
      <c r="AB59" s="471" t="s">
        <v>56</v>
      </c>
      <c r="AC59" s="472" t="s">
        <v>55</v>
      </c>
      <c r="AD59" s="473" t="s">
        <v>97</v>
      </c>
      <c r="AE59" s="474"/>
      <c r="AF59" s="475" t="s">
        <v>51</v>
      </c>
      <c r="AG59" s="476" t="s">
        <v>46</v>
      </c>
      <c r="AH59" s="477"/>
      <c r="AI59" s="461" t="s">
        <v>56</v>
      </c>
      <c r="AJ59" s="467" t="s">
        <v>55</v>
      </c>
      <c r="AK59" s="478" t="s">
        <v>97</v>
      </c>
      <c r="AL59" s="479"/>
      <c r="AM59" s="468" t="s">
        <v>51</v>
      </c>
      <c r="AN59" s="469" t="s">
        <v>46</v>
      </c>
      <c r="AO59" s="140"/>
      <c r="AQ59" s="131"/>
    </row>
    <row r="60">
      <c r="A60" s="103"/>
      <c r="B60" s="480"/>
      <c r="C60" s="480"/>
      <c r="D60" s="140"/>
      <c r="E60" s="481"/>
      <c r="F60" s="467"/>
      <c r="G60" s="468"/>
      <c r="H60" s="468"/>
      <c r="I60" s="482"/>
      <c r="J60" s="483"/>
      <c r="K60" s="484"/>
      <c r="L60" s="426"/>
      <c r="M60" s="485"/>
      <c r="N60" s="486"/>
      <c r="O60" s="487"/>
      <c r="P60" s="488"/>
      <c r="Q60" s="489" t="s">
        <v>58</v>
      </c>
      <c r="R60" s="490"/>
      <c r="S60" s="426"/>
      <c r="T60" s="491"/>
      <c r="U60" s="492"/>
      <c r="V60" s="492"/>
      <c r="W60" s="492"/>
      <c r="X60" s="493" t="s">
        <v>58</v>
      </c>
      <c r="Y60" s="494"/>
      <c r="Z60" s="417"/>
      <c r="AA60" s="417"/>
      <c r="AB60" s="495"/>
      <c r="AC60" s="496"/>
      <c r="AD60" s="497"/>
      <c r="AE60" s="497"/>
      <c r="AF60" s="498" t="s">
        <v>58</v>
      </c>
      <c r="AG60" s="499"/>
      <c r="AH60" s="417"/>
      <c r="AI60" s="462"/>
      <c r="AJ60" s="462"/>
      <c r="AK60" s="462"/>
      <c r="AL60" s="465"/>
      <c r="AM60" s="489" t="s">
        <v>58</v>
      </c>
      <c r="AN60" s="490"/>
      <c r="AO60" s="140"/>
      <c r="AP60" s="218"/>
      <c r="AS60" s="131">
        <f>I62+Q62+X62+AF62+AM62+BA67+BA69+BA71+BA73+AP67+AP69+AP71+AP73+AE67+AE69+AE71+AE73+T67+T69+T71+T73+I67+I69+I71+I73+I77+I79+I81+I83+T77+T79+T81+AE77+AE81+AP81+BA81+BA83+I93+I87+I107+I109+I111+I117+I119+I121+I127+I129+I131</f>
        <v>383.02312434496929</v>
      </c>
    </row>
    <row r="61" ht="15.75">
      <c r="A61" s="103"/>
      <c r="B61" s="480"/>
      <c r="C61" s="500"/>
      <c r="D61" s="103"/>
      <c r="E61" s="501"/>
      <c r="F61" s="502"/>
      <c r="G61" s="503"/>
      <c r="H61" s="503"/>
      <c r="I61" s="504">
        <f>C62*C26</f>
        <v>1470</v>
      </c>
      <c r="J61" s="505"/>
      <c r="K61" s="484"/>
      <c r="L61" s="426"/>
      <c r="M61" s="506"/>
      <c r="N61" s="507"/>
      <c r="O61" s="508"/>
      <c r="P61" s="509"/>
      <c r="Q61" s="510"/>
      <c r="R61" s="511">
        <f>M58*0.11</f>
        <v>100.75604</v>
      </c>
      <c r="S61" s="426"/>
      <c r="T61" s="491"/>
      <c r="U61" s="508"/>
      <c r="V61" s="508"/>
      <c r="W61" s="508"/>
      <c r="X61" s="512"/>
      <c r="Y61" s="513">
        <f>T58*0.05</f>
        <v>45.798200000000001</v>
      </c>
      <c r="Z61" s="445"/>
      <c r="AA61" s="445"/>
      <c r="AB61" s="514"/>
      <c r="AC61" s="515"/>
      <c r="AD61" s="516"/>
      <c r="AE61" s="516"/>
      <c r="AF61" s="517"/>
      <c r="AG61" s="517">
        <f>AB58*0.27</f>
        <v>618.27570000000003</v>
      </c>
      <c r="AH61" s="445"/>
      <c r="AI61" s="502"/>
      <c r="AJ61" s="502"/>
      <c r="AK61" s="502"/>
      <c r="AL61" s="503"/>
      <c r="AM61" s="518"/>
      <c r="AN61" s="519">
        <f>AI58*0.3</f>
        <v>137.3946</v>
      </c>
      <c r="AO61" s="103"/>
      <c r="AP61" s="103"/>
    </row>
    <row r="62" ht="15.75">
      <c r="A62" s="103" t="s">
        <v>101</v>
      </c>
      <c r="B62" s="520" t="s">
        <v>102</v>
      </c>
      <c r="C62" s="521">
        <f>C41</f>
        <v>7000</v>
      </c>
      <c r="D62" s="236"/>
      <c r="E62" s="522">
        <f>C51</f>
        <v>369.18000000000001</v>
      </c>
      <c r="F62" s="522">
        <f>C48</f>
        <v>28</v>
      </c>
      <c r="G62" s="523">
        <f>I61*C21</f>
        <v>441</v>
      </c>
      <c r="H62" s="524"/>
      <c r="I62" s="525">
        <f>I61*C20</f>
        <v>191.09999999999999</v>
      </c>
      <c r="J62" s="526">
        <f>I61-I62</f>
        <v>1278.9000000000001</v>
      </c>
      <c r="K62" s="527">
        <f>E62++F62+I62</f>
        <v>588.27999999999997</v>
      </c>
      <c r="L62" s="426"/>
      <c r="M62" s="528">
        <f>M58-M58/1.18</f>
        <v>139.72332203389828</v>
      </c>
      <c r="N62" s="529">
        <v>0</v>
      </c>
      <c r="O62" s="530">
        <f>R61*C21</f>
        <v>30.226811999999999</v>
      </c>
      <c r="P62" s="531"/>
      <c r="Q62" s="532">
        <f>R61*C20</f>
        <v>13.098285199999999</v>
      </c>
      <c r="R62" s="533">
        <f>R61-Q62</f>
        <v>87.657754799999992</v>
      </c>
      <c r="S62" s="534"/>
      <c r="T62" s="535">
        <f>T58-T58/1.18</f>
        <v>139.72332203389828</v>
      </c>
      <c r="U62" s="536">
        <v>0</v>
      </c>
      <c r="V62" s="523">
        <f>Y61*C21</f>
        <v>13.739459999999999</v>
      </c>
      <c r="W62" s="524"/>
      <c r="X62" s="536">
        <f>Y61*C20</f>
        <v>5.9537660000000008</v>
      </c>
      <c r="Y62" s="533">
        <f>Y61-X62</f>
        <v>39.844434</v>
      </c>
      <c r="Z62" s="537"/>
      <c r="AA62" s="537"/>
      <c r="AB62" s="538">
        <f>AB58-AB58/1.18</f>
        <v>349.3083050847456</v>
      </c>
      <c r="AC62" s="539">
        <v>0</v>
      </c>
      <c r="AD62" s="540">
        <f>AG61*C21</f>
        <v>185.48271</v>
      </c>
      <c r="AE62" s="541"/>
      <c r="AF62" s="542">
        <f>AG61*C20</f>
        <v>80.375841000000008</v>
      </c>
      <c r="AG62" s="543">
        <f>AG61-AF62</f>
        <v>537.89985899999999</v>
      </c>
      <c r="AH62" s="537"/>
      <c r="AI62" s="522">
        <f>AI58-AI58/1.18</f>
        <v>69.861661016949142</v>
      </c>
      <c r="AJ62" s="524">
        <v>0</v>
      </c>
      <c r="AK62" s="523">
        <f>AN61*C21</f>
        <v>41.218379999999996</v>
      </c>
      <c r="AL62" s="524"/>
      <c r="AM62" s="525">
        <f>AN61*C20</f>
        <v>17.861298000000001</v>
      </c>
      <c r="AN62" s="544">
        <f>AN61-AM62</f>
        <v>119.53330199999999</v>
      </c>
      <c r="AO62" s="236"/>
      <c r="AP62" s="545">
        <f>M62+N62+Q62+T62+U62+X62+AB62+AC62+AF62+AI62+AJ62+AM62</f>
        <v>815.90580036949132</v>
      </c>
    </row>
    <row r="63">
      <c r="B63" s="103"/>
      <c r="C63" s="131"/>
      <c r="E63" s="546"/>
      <c r="F63" s="546"/>
      <c r="G63" s="546"/>
      <c r="H63" s="546"/>
      <c r="I63" s="546"/>
      <c r="J63" s="546"/>
      <c r="K63" s="546"/>
      <c r="L63" s="426"/>
      <c r="M63" s="547"/>
      <c r="N63" s="547"/>
      <c r="O63" s="547"/>
      <c r="P63" s="548"/>
      <c r="Q63" s="547"/>
      <c r="R63" s="547"/>
      <c r="S63" s="426"/>
      <c r="T63" s="426"/>
      <c r="U63" s="547"/>
      <c r="V63" s="547"/>
      <c r="W63" s="547"/>
      <c r="X63" s="547"/>
      <c r="Y63" s="547"/>
      <c r="Z63" s="547"/>
      <c r="AA63" s="547"/>
      <c r="AB63" s="547"/>
      <c r="AC63" s="547"/>
      <c r="AD63" s="547"/>
      <c r="AE63" s="547"/>
      <c r="AF63" s="547"/>
      <c r="AG63" s="547"/>
      <c r="AH63" s="547"/>
      <c r="AI63" s="547"/>
      <c r="AJ63" s="547"/>
      <c r="AK63" s="547"/>
      <c r="AL63" s="547"/>
      <c r="AM63" s="547"/>
      <c r="AN63" s="547"/>
      <c r="AO63" s="236"/>
      <c r="AP63" s="236"/>
    </row>
    <row r="64" hidden="1">
      <c r="B64" s="140"/>
      <c r="E64" s="426"/>
      <c r="F64" s="426"/>
      <c r="G64" s="426"/>
      <c r="H64" s="426"/>
      <c r="I64" s="426"/>
      <c r="J64" s="426"/>
      <c r="K64" s="426"/>
      <c r="L64" s="426"/>
      <c r="M64" s="547"/>
      <c r="N64" s="547"/>
      <c r="O64" s="547"/>
      <c r="P64" s="548"/>
      <c r="Q64" s="547"/>
      <c r="R64" s="547"/>
      <c r="S64" s="426"/>
      <c r="T64" s="426"/>
      <c r="U64" s="547"/>
      <c r="V64" s="547"/>
      <c r="W64" s="547"/>
      <c r="X64" s="547"/>
      <c r="Y64" s="547"/>
      <c r="Z64" s="547"/>
      <c r="AA64" s="547"/>
      <c r="AB64" s="547"/>
      <c r="AC64" s="547"/>
      <c r="AD64" s="547"/>
      <c r="AE64" s="547"/>
      <c r="AF64" s="547"/>
      <c r="AG64" s="547"/>
      <c r="AH64" s="547"/>
      <c r="AI64" s="547"/>
      <c r="AJ64" s="547"/>
      <c r="AK64" s="547"/>
      <c r="AL64" s="547"/>
      <c r="AM64" s="547"/>
      <c r="AN64" s="547"/>
      <c r="AO64" s="236"/>
      <c r="AP64" s="236"/>
    </row>
    <row r="65" ht="19.5">
      <c r="B65" s="139" t="s">
        <v>103</v>
      </c>
      <c r="E65" s="426"/>
      <c r="F65" s="426"/>
      <c r="G65" s="426"/>
      <c r="H65" s="426"/>
      <c r="I65" s="426"/>
      <c r="J65" s="426"/>
      <c r="K65" s="426"/>
      <c r="L65" s="426"/>
      <c r="M65" s="549" t="s">
        <v>104</v>
      </c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549" t="s">
        <v>152</v>
      </c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550" t="s">
        <v>153</v>
      </c>
      <c r="AJ65" s="551"/>
      <c r="AK65" s="551"/>
      <c r="AL65" s="551"/>
      <c r="AM65" s="551"/>
      <c r="AN65" s="551"/>
      <c r="AO65" s="552"/>
      <c r="AP65" s="552"/>
      <c r="AQ65" s="553"/>
      <c r="AR65" s="553"/>
      <c r="AT65" s="36" t="s">
        <v>106</v>
      </c>
    </row>
    <row r="66" ht="30.75">
      <c r="A66" s="103" t="s">
        <v>107</v>
      </c>
      <c r="B66" s="140" t="s">
        <v>108</v>
      </c>
      <c r="C66" s="236"/>
      <c r="D66" s="236"/>
      <c r="E66" s="554"/>
      <c r="F66" s="555"/>
      <c r="G66" s="555"/>
      <c r="H66" s="555"/>
      <c r="I66" s="556">
        <f>C67*G35</f>
        <v>191.83500000000001</v>
      </c>
      <c r="J66" s="557"/>
      <c r="K66" s="558"/>
      <c r="L66" s="426"/>
      <c r="M66" s="417" t="s">
        <v>108</v>
      </c>
      <c r="N66" s="547"/>
      <c r="O66" s="547"/>
      <c r="P66" s="554"/>
      <c r="Q66" s="555"/>
      <c r="R66" s="555"/>
      <c r="S66" s="555"/>
      <c r="T66" s="556">
        <f>N67*G35</f>
        <v>13.148663219999998</v>
      </c>
      <c r="U66" s="557"/>
      <c r="V66" s="558"/>
      <c r="W66" s="426"/>
      <c r="X66" s="417" t="s">
        <v>108</v>
      </c>
      <c r="Y66" s="547"/>
      <c r="Z66" s="547"/>
      <c r="AA66" s="559"/>
      <c r="AB66" s="560"/>
      <c r="AC66" s="560"/>
      <c r="AD66" s="560"/>
      <c r="AE66" s="561">
        <f>Y67*G35</f>
        <v>5.9766651</v>
      </c>
      <c r="AF66" s="562"/>
      <c r="AG66" s="563"/>
      <c r="AH66" s="426"/>
      <c r="AI66" s="564" t="s">
        <v>108</v>
      </c>
      <c r="AJ66" s="565"/>
      <c r="AK66" s="565"/>
      <c r="AL66" s="566"/>
      <c r="AM66" s="567"/>
      <c r="AN66" s="567"/>
      <c r="AO66" s="568"/>
      <c r="AP66" s="569">
        <f>AJ67*G35</f>
        <v>80.684978849999993</v>
      </c>
      <c r="AQ66" s="570"/>
      <c r="AR66" s="571"/>
      <c r="AT66" s="140" t="s">
        <v>108</v>
      </c>
      <c r="AU66" s="572"/>
      <c r="AV66" s="572"/>
      <c r="AW66" s="573"/>
      <c r="AX66" s="574"/>
      <c r="AY66" s="574"/>
      <c r="AZ66" s="574"/>
      <c r="BA66" s="575">
        <f>AU67*G35</f>
        <v>17.929995299999998</v>
      </c>
      <c r="BB66" s="576"/>
      <c r="BC66" s="577"/>
      <c r="BD66" s="578" t="s">
        <v>154</v>
      </c>
    </row>
    <row r="67">
      <c r="A67" s="103"/>
      <c r="B67" s="579" t="s">
        <v>109</v>
      </c>
      <c r="C67" s="580">
        <f>J62*C35</f>
        <v>767.34000000000003</v>
      </c>
      <c r="D67" s="236"/>
      <c r="E67" s="581">
        <f>C67-C67/1.18</f>
        <v>117.0518644067796</v>
      </c>
      <c r="F67" s="582">
        <v>0</v>
      </c>
      <c r="G67" s="583">
        <v>0</v>
      </c>
      <c r="H67" s="583">
        <f>I66*C21</f>
        <v>57.5505</v>
      </c>
      <c r="I67" s="583">
        <f>I66*C20</f>
        <v>24.938550000000003</v>
      </c>
      <c r="J67" s="584">
        <f>I66-I67</f>
        <v>166.89645000000002</v>
      </c>
      <c r="K67" s="585">
        <f>E67+I67</f>
        <v>141.99041440677959</v>
      </c>
      <c r="L67" s="426"/>
      <c r="M67" s="586" t="s">
        <v>109</v>
      </c>
      <c r="N67" s="587">
        <f>R62*C35</f>
        <v>52.594652879999991</v>
      </c>
      <c r="O67" s="547"/>
      <c r="P67" s="582">
        <f>N67-N67/1.18</f>
        <v>8.0229131511864367</v>
      </c>
      <c r="Q67" s="582">
        <v>0</v>
      </c>
      <c r="R67" s="583">
        <v>0</v>
      </c>
      <c r="S67" s="583">
        <f>T66*C21</f>
        <v>3.9445989659999992</v>
      </c>
      <c r="T67" s="583">
        <f>T66*C20</f>
        <v>1.7093262185999998</v>
      </c>
      <c r="U67" s="584">
        <f>T66-T67</f>
        <v>11.439337001399998</v>
      </c>
      <c r="V67" s="585">
        <f>P67+T67</f>
        <v>9.732239369786436</v>
      </c>
      <c r="W67" s="426"/>
      <c r="X67" s="588" t="s">
        <v>109</v>
      </c>
      <c r="Y67" s="589">
        <f>Y62*C35</f>
        <v>23.9066604</v>
      </c>
      <c r="Z67" s="547"/>
      <c r="AA67" s="590">
        <f>Y67-Y67/1.18</f>
        <v>3.6467787050847456</v>
      </c>
      <c r="AB67" s="590">
        <v>0</v>
      </c>
      <c r="AC67" s="591">
        <v>0</v>
      </c>
      <c r="AD67" s="591">
        <f>AE66*C21</f>
        <v>1.7929995299999999</v>
      </c>
      <c r="AE67" s="591">
        <f>AE66*C20</f>
        <v>0.77696646300000005</v>
      </c>
      <c r="AF67" s="592">
        <f>AE66-AE67</f>
        <v>5.199698637</v>
      </c>
      <c r="AG67" s="593">
        <f>AA67+AE67</f>
        <v>4.4237451680847455</v>
      </c>
      <c r="AH67" s="426"/>
      <c r="AI67" s="594" t="s">
        <v>109</v>
      </c>
      <c r="AJ67" s="595">
        <f>AG62*C35</f>
        <v>322.73991539999997</v>
      </c>
      <c r="AK67" s="565"/>
      <c r="AL67" s="596">
        <f>AJ67-AJ67/1.18</f>
        <v>49.231512518644024</v>
      </c>
      <c r="AM67" s="596">
        <v>0</v>
      </c>
      <c r="AN67" s="597">
        <v>0</v>
      </c>
      <c r="AO67" s="276">
        <f>AP66*C21</f>
        <v>24.205493654999998</v>
      </c>
      <c r="AP67" s="276">
        <f>AP66*C20</f>
        <v>10.489047250499999</v>
      </c>
      <c r="AQ67" s="598">
        <f>AP66-AP67</f>
        <v>70.1959315995</v>
      </c>
      <c r="AR67" s="599">
        <f>AL67+AP67</f>
        <v>59.720559769144025</v>
      </c>
      <c r="AT67" s="267" t="s">
        <v>109</v>
      </c>
      <c r="AU67" s="600">
        <f>AN62*C35</f>
        <v>71.719981199999992</v>
      </c>
      <c r="AV67" s="572"/>
      <c r="AW67" s="601">
        <f>AU67-AU67/1.18</f>
        <v>10.940336115254233</v>
      </c>
      <c r="AX67" s="601">
        <v>0</v>
      </c>
      <c r="AY67" s="602">
        <v>0</v>
      </c>
      <c r="AZ67" s="602">
        <f>BA66*C21</f>
        <v>5.3789985899999992</v>
      </c>
      <c r="BA67" s="602">
        <f>BA66*C20</f>
        <v>2.3308993889999998</v>
      </c>
      <c r="BB67" s="603">
        <f>BA66-BA67</f>
        <v>15.599095910999999</v>
      </c>
      <c r="BC67" s="604">
        <f>AW67+BA67</f>
        <v>13.271235504254232</v>
      </c>
      <c r="BD67" s="605"/>
    </row>
    <row r="68">
      <c r="A68" s="103"/>
      <c r="B68" s="606"/>
      <c r="C68" s="607"/>
      <c r="D68" s="236"/>
      <c r="E68" s="582"/>
      <c r="F68" s="583"/>
      <c r="G68" s="583"/>
      <c r="H68" s="583"/>
      <c r="I68" s="608">
        <f>C69*G36</f>
        <v>25.322219999999998</v>
      </c>
      <c r="J68" s="609"/>
      <c r="K68" s="585"/>
      <c r="L68" s="426"/>
      <c r="M68" s="610"/>
      <c r="N68" s="611"/>
      <c r="O68" s="547"/>
      <c r="P68" s="582"/>
      <c r="Q68" s="583"/>
      <c r="R68" s="583"/>
      <c r="S68" s="583"/>
      <c r="T68" s="608">
        <f>N69*G36</f>
        <v>1.7356235450399997</v>
      </c>
      <c r="U68" s="609"/>
      <c r="V68" s="585"/>
      <c r="W68" s="426"/>
      <c r="X68" s="612"/>
      <c r="Y68" s="613"/>
      <c r="Z68" s="547"/>
      <c r="AA68" s="590"/>
      <c r="AB68" s="591"/>
      <c r="AC68" s="591"/>
      <c r="AD68" s="591"/>
      <c r="AE68" s="614">
        <f>Y69*G36</f>
        <v>0.78891979319999994</v>
      </c>
      <c r="AF68" s="615"/>
      <c r="AG68" s="593"/>
      <c r="AH68" s="426"/>
      <c r="AI68" s="616"/>
      <c r="AJ68" s="617"/>
      <c r="AK68" s="565"/>
      <c r="AL68" s="596"/>
      <c r="AM68" s="597"/>
      <c r="AN68" s="597"/>
      <c r="AO68" s="276"/>
      <c r="AP68" s="618">
        <f>AJ69*G36</f>
        <v>10.6504172082</v>
      </c>
      <c r="AQ68" s="619"/>
      <c r="AR68" s="599"/>
      <c r="AT68" s="277"/>
      <c r="AU68" s="620"/>
      <c r="AV68" s="572"/>
      <c r="AW68" s="601"/>
      <c r="AX68" s="602"/>
      <c r="AY68" s="602"/>
      <c r="AZ68" s="602"/>
      <c r="BA68" s="621">
        <f>AU69*G36</f>
        <v>2.3667593795999999</v>
      </c>
      <c r="BB68" s="622"/>
      <c r="BC68" s="604"/>
      <c r="BD68" s="605"/>
    </row>
    <row r="69">
      <c r="A69" s="103"/>
      <c r="B69" s="606" t="s">
        <v>65</v>
      </c>
      <c r="C69" s="623">
        <f>J62*C36</f>
        <v>140.679</v>
      </c>
      <c r="D69" s="236"/>
      <c r="E69" s="582">
        <f>C69-C69/1.18</f>
        <v>21.459508474576268</v>
      </c>
      <c r="F69" s="583">
        <v>0</v>
      </c>
      <c r="G69" s="583">
        <v>0</v>
      </c>
      <c r="H69" s="583">
        <f>I68*C21</f>
        <v>7.596665999999999</v>
      </c>
      <c r="I69" s="583">
        <f>I68*C20</f>
        <v>3.2918886000000001</v>
      </c>
      <c r="J69" s="584">
        <f>I68-I69</f>
        <v>22.030331399999998</v>
      </c>
      <c r="K69" s="585">
        <f>E69+I69</f>
        <v>24.751397074576268</v>
      </c>
      <c r="L69" s="426"/>
      <c r="M69" s="610" t="s">
        <v>65</v>
      </c>
      <c r="N69" s="624">
        <f>R62*C36</f>
        <v>9.6423530279999987</v>
      </c>
      <c r="O69" s="547"/>
      <c r="P69" s="582">
        <f>N69-N69/1.18</f>
        <v>1.4708674110508468</v>
      </c>
      <c r="Q69" s="583">
        <v>0</v>
      </c>
      <c r="R69" s="583">
        <v>0</v>
      </c>
      <c r="S69" s="583">
        <f>T68*C21</f>
        <v>0.52068706351199989</v>
      </c>
      <c r="T69" s="583">
        <f>T68*C20</f>
        <v>0.22563106085519996</v>
      </c>
      <c r="U69" s="584">
        <f>T68-T69</f>
        <v>1.5099924841847998</v>
      </c>
      <c r="V69" s="585">
        <f>P69+T69</f>
        <v>1.6964984719060467</v>
      </c>
      <c r="W69" s="426"/>
      <c r="X69" s="612" t="s">
        <v>65</v>
      </c>
      <c r="Y69" s="625">
        <f>Y62*C36</f>
        <v>4.3828877400000001</v>
      </c>
      <c r="Z69" s="547"/>
      <c r="AA69" s="590">
        <f>Y69-Y69/1.18</f>
        <v>0.66857609593220335</v>
      </c>
      <c r="AB69" s="591">
        <v>0</v>
      </c>
      <c r="AC69" s="591">
        <v>0</v>
      </c>
      <c r="AD69" s="591">
        <f>AE68*C21</f>
        <v>0.23667593795999997</v>
      </c>
      <c r="AE69" s="591">
        <f>AE68*C20</f>
        <v>0.102559573116</v>
      </c>
      <c r="AF69" s="592">
        <f>AE68-AE69</f>
        <v>0.68636022008399999</v>
      </c>
      <c r="AG69" s="593">
        <f>AA69+AE69</f>
        <v>0.77113566904820341</v>
      </c>
      <c r="AH69" s="426"/>
      <c r="AI69" s="616" t="s">
        <v>65</v>
      </c>
      <c r="AJ69" s="626">
        <f>AG62*C36</f>
        <v>59.16898449</v>
      </c>
      <c r="AK69" s="565"/>
      <c r="AL69" s="596">
        <f>AJ69-AJ69/1.18</f>
        <v>9.0257772950847439</v>
      </c>
      <c r="AM69" s="597">
        <v>0</v>
      </c>
      <c r="AN69" s="597">
        <v>0</v>
      </c>
      <c r="AO69" s="276">
        <f>AP68*C21</f>
        <v>3.1951251624600001</v>
      </c>
      <c r="AP69" s="276">
        <f>AP68*C20</f>
        <v>1.384554237066</v>
      </c>
      <c r="AQ69" s="598">
        <f>AP68-AP69</f>
        <v>9.2658629711340001</v>
      </c>
      <c r="AR69" s="599">
        <f>AL69+AP69</f>
        <v>10.410331532150744</v>
      </c>
      <c r="AT69" s="277" t="s">
        <v>65</v>
      </c>
      <c r="AU69" s="627">
        <f>AN62*C36</f>
        <v>13.14866322</v>
      </c>
      <c r="AV69" s="572"/>
      <c r="AW69" s="601">
        <f>AU69-AU69/1.18</f>
        <v>2.0057282877966092</v>
      </c>
      <c r="AX69" s="602">
        <v>0</v>
      </c>
      <c r="AY69" s="602">
        <v>0</v>
      </c>
      <c r="AZ69" s="602">
        <f>BA68*C21</f>
        <v>0.71002781387999991</v>
      </c>
      <c r="BA69" s="602">
        <f>BA68*C20</f>
        <v>0.30767871934800001</v>
      </c>
      <c r="BB69" s="603">
        <f>BA68-BA69</f>
        <v>2.059080660252</v>
      </c>
      <c r="BC69" s="604">
        <f>AW69+BA69</f>
        <v>2.3134070071446091</v>
      </c>
      <c r="BD69" s="605"/>
    </row>
    <row r="70">
      <c r="A70" s="103"/>
      <c r="B70" s="606"/>
      <c r="C70" s="607"/>
      <c r="D70" s="236"/>
      <c r="E70" s="582"/>
      <c r="F70" s="583"/>
      <c r="G70" s="583"/>
      <c r="H70" s="583"/>
      <c r="I70" s="608">
        <f>C71*G37</f>
        <v>70.339500000000001</v>
      </c>
      <c r="J70" s="628"/>
      <c r="K70" s="585"/>
      <c r="L70" s="426"/>
      <c r="M70" s="610"/>
      <c r="N70" s="611"/>
      <c r="O70" s="547"/>
      <c r="P70" s="582"/>
      <c r="Q70" s="583"/>
      <c r="R70" s="583"/>
      <c r="S70" s="583"/>
      <c r="T70" s="608">
        <f>N71*G37</f>
        <v>4.8211765139999994</v>
      </c>
      <c r="U70" s="628"/>
      <c r="V70" s="585"/>
      <c r="W70" s="426"/>
      <c r="X70" s="612"/>
      <c r="Y70" s="613"/>
      <c r="Z70" s="547"/>
      <c r="AA70" s="590"/>
      <c r="AB70" s="591"/>
      <c r="AC70" s="591"/>
      <c r="AD70" s="591"/>
      <c r="AE70" s="614">
        <f>Y71*G37</f>
        <v>2.1914438700000001</v>
      </c>
      <c r="AF70" s="629"/>
      <c r="AG70" s="593"/>
      <c r="AH70" s="426"/>
      <c r="AI70" s="616"/>
      <c r="AJ70" s="617"/>
      <c r="AK70" s="565"/>
      <c r="AL70" s="596"/>
      <c r="AM70" s="597"/>
      <c r="AN70" s="597"/>
      <c r="AO70" s="276"/>
      <c r="AP70" s="618">
        <f>AJ71*G37</f>
        <v>29.584492245</v>
      </c>
      <c r="AQ70" s="630"/>
      <c r="AR70" s="599"/>
      <c r="AT70" s="277"/>
      <c r="AU70" s="620"/>
      <c r="AV70" s="572"/>
      <c r="AW70" s="601"/>
      <c r="AX70" s="602"/>
      <c r="AY70" s="602"/>
      <c r="AZ70" s="602"/>
      <c r="BA70" s="621">
        <f>AU71*G37</f>
        <v>6.5743316099999998</v>
      </c>
      <c r="BB70" s="631"/>
      <c r="BC70" s="604"/>
      <c r="BD70" s="605"/>
    </row>
    <row r="71" ht="61.5" customHeight="1">
      <c r="A71" s="103"/>
      <c r="B71" s="632" t="s">
        <v>110</v>
      </c>
      <c r="C71" s="623">
        <f>J62*C37</f>
        <v>281.358</v>
      </c>
      <c r="D71" s="236"/>
      <c r="E71" s="582">
        <f>C71-C71/1.18</f>
        <v>42.919016949152535</v>
      </c>
      <c r="F71" s="583">
        <v>0</v>
      </c>
      <c r="G71" s="583">
        <v>0</v>
      </c>
      <c r="H71" s="583">
        <f>I70*C21</f>
        <v>21.101849999999999</v>
      </c>
      <c r="I71" s="583">
        <f>I70*C20</f>
        <v>9.1441350000000003</v>
      </c>
      <c r="J71" s="584">
        <f>I70-I71</f>
        <v>61.195365000000002</v>
      </c>
      <c r="K71" s="585">
        <f>E71+I71</f>
        <v>52.063151949152534</v>
      </c>
      <c r="L71" s="426"/>
      <c r="M71" s="633" t="s">
        <v>110</v>
      </c>
      <c r="N71" s="624">
        <f>R62*C37</f>
        <v>19.284706055999997</v>
      </c>
      <c r="O71" s="547"/>
      <c r="P71" s="582">
        <f>N71-N71/1.18</f>
        <v>2.9417348221016937</v>
      </c>
      <c r="Q71" s="583">
        <v>0</v>
      </c>
      <c r="R71" s="583">
        <v>0</v>
      </c>
      <c r="S71" s="583">
        <f>T70*C21</f>
        <v>1.4463529541999998</v>
      </c>
      <c r="T71" s="583">
        <f>T70*C20</f>
        <v>0.62675294681999993</v>
      </c>
      <c r="U71" s="584">
        <f>T70-T71</f>
        <v>4.1944235671799994</v>
      </c>
      <c r="V71" s="585">
        <f>P71+T71</f>
        <v>3.5684877689216936</v>
      </c>
      <c r="W71" s="426"/>
      <c r="X71" s="634" t="s">
        <v>110</v>
      </c>
      <c r="Y71" s="625">
        <f>Y62*C37</f>
        <v>8.7657754800000003</v>
      </c>
      <c r="Z71" s="547"/>
      <c r="AA71" s="590">
        <f>Y71-Y71/1.18</f>
        <v>1.3371521918644067</v>
      </c>
      <c r="AB71" s="591">
        <v>0</v>
      </c>
      <c r="AC71" s="591">
        <v>0</v>
      </c>
      <c r="AD71" s="591">
        <f>AE70*C21</f>
        <v>0.65743316100000004</v>
      </c>
      <c r="AE71" s="591">
        <f>AE70*C20</f>
        <v>0.2848877031</v>
      </c>
      <c r="AF71" s="592">
        <f>AE70-AE71</f>
        <v>1.9065561669000002</v>
      </c>
      <c r="AG71" s="593">
        <f>AA71+AE71</f>
        <v>1.6220398949644066</v>
      </c>
      <c r="AH71" s="426"/>
      <c r="AI71" s="635" t="s">
        <v>110</v>
      </c>
      <c r="AJ71" s="626">
        <f>AG62*C37</f>
        <v>118.33796898</v>
      </c>
      <c r="AK71" s="565"/>
      <c r="AL71" s="596">
        <f>AJ71-AJ71/1.18</f>
        <v>18.051554590169488</v>
      </c>
      <c r="AM71" s="597">
        <v>0</v>
      </c>
      <c r="AN71" s="597">
        <v>0</v>
      </c>
      <c r="AO71" s="276">
        <f>AP70*C21</f>
        <v>8.8753476735000003</v>
      </c>
      <c r="AP71" s="276">
        <f>AP70*C20</f>
        <v>3.8459839918500003</v>
      </c>
      <c r="AQ71" s="598">
        <f>AP70-AP71</f>
        <v>25.738508253149998</v>
      </c>
      <c r="AR71" s="599">
        <f>AL71+AP71</f>
        <v>21.897538582019489</v>
      </c>
      <c r="AT71" s="283" t="s">
        <v>110</v>
      </c>
      <c r="AU71" s="627">
        <f>AN62*C37</f>
        <v>26.297326439999999</v>
      </c>
      <c r="AV71" s="572"/>
      <c r="AW71" s="601">
        <f>AU71-AU71/1.18</f>
        <v>4.0114565755932183</v>
      </c>
      <c r="AX71" s="602">
        <v>0</v>
      </c>
      <c r="AY71" s="602">
        <v>0</v>
      </c>
      <c r="AZ71" s="602">
        <f>BA70*C21</f>
        <v>1.9722994829999998</v>
      </c>
      <c r="BA71" s="602">
        <f>BA70*C20</f>
        <v>0.8546631093</v>
      </c>
      <c r="BB71" s="603">
        <f>BA70-BA71</f>
        <v>5.7196685007000001</v>
      </c>
      <c r="BC71" s="604">
        <f>AW71+BA71</f>
        <v>4.866119684893218</v>
      </c>
      <c r="BD71" s="605"/>
    </row>
    <row r="72">
      <c r="A72" s="103"/>
      <c r="B72" s="632"/>
      <c r="C72" s="607"/>
      <c r="D72" s="236"/>
      <c r="E72" s="582"/>
      <c r="F72" s="583"/>
      <c r="G72" s="583"/>
      <c r="H72" s="583"/>
      <c r="I72" s="608">
        <f>C73*G38</f>
        <v>21.485520000000001</v>
      </c>
      <c r="J72" s="628"/>
      <c r="K72" s="585"/>
      <c r="L72" s="426"/>
      <c r="M72" s="633"/>
      <c r="N72" s="611"/>
      <c r="O72" s="547"/>
      <c r="P72" s="582"/>
      <c r="Q72" s="583"/>
      <c r="R72" s="583"/>
      <c r="S72" s="583"/>
      <c r="T72" s="608">
        <f>N73*G38</f>
        <v>1.4726502806399999</v>
      </c>
      <c r="U72" s="628"/>
      <c r="V72" s="585"/>
      <c r="W72" s="426"/>
      <c r="X72" s="634"/>
      <c r="Y72" s="613"/>
      <c r="Z72" s="547"/>
      <c r="AA72" s="590"/>
      <c r="AB72" s="591"/>
      <c r="AC72" s="591"/>
      <c r="AD72" s="591"/>
      <c r="AE72" s="614">
        <f>Y73*G38</f>
        <v>0.66938649120000004</v>
      </c>
      <c r="AF72" s="629"/>
      <c r="AG72" s="593"/>
      <c r="AH72" s="426"/>
      <c r="AI72" s="635"/>
      <c r="AJ72" s="617"/>
      <c r="AK72" s="565"/>
      <c r="AL72" s="596"/>
      <c r="AM72" s="597"/>
      <c r="AN72" s="597"/>
      <c r="AO72" s="276"/>
      <c r="AP72" s="618">
        <f>AJ73*G38</f>
        <v>9.0367176312000019</v>
      </c>
      <c r="AQ72" s="630"/>
      <c r="AR72" s="599"/>
      <c r="AT72" s="283"/>
      <c r="AU72" s="620"/>
      <c r="AV72" s="572"/>
      <c r="AW72" s="601"/>
      <c r="AX72" s="602"/>
      <c r="AY72" s="602"/>
      <c r="AZ72" s="602"/>
      <c r="BA72" s="621">
        <f>AU73*G38</f>
        <v>2.0081594736000001</v>
      </c>
      <c r="BB72" s="631"/>
      <c r="BC72" s="604"/>
      <c r="BD72" s="605"/>
    </row>
    <row r="73" ht="63.75" customHeight="1">
      <c r="A73" s="103"/>
      <c r="B73" s="636" t="s">
        <v>111</v>
      </c>
      <c r="C73" s="637">
        <f>J62*C38</f>
        <v>89.52300000000001</v>
      </c>
      <c r="D73" s="236"/>
      <c r="E73" s="522">
        <f>C73-C73/1.18</f>
        <v>13.656050847457621</v>
      </c>
      <c r="F73" s="525">
        <v>0</v>
      </c>
      <c r="G73" s="525">
        <v>0</v>
      </c>
      <c r="H73" s="525">
        <f>I72*C21</f>
        <v>6.4456560000000005</v>
      </c>
      <c r="I73" s="525">
        <f>I72*C20</f>
        <v>2.7931176000000004</v>
      </c>
      <c r="J73" s="526">
        <f>I72-I73</f>
        <v>18.692402399999999</v>
      </c>
      <c r="K73" s="638">
        <f>E73+I73</f>
        <v>16.449168447457623</v>
      </c>
      <c r="L73" s="426"/>
      <c r="M73" s="639" t="s">
        <v>111</v>
      </c>
      <c r="N73" s="640">
        <f>R62*C38</f>
        <v>6.1360428359999997</v>
      </c>
      <c r="O73" s="547"/>
      <c r="P73" s="522">
        <f>N73-N73/1.18</f>
        <v>0.93600653430508451</v>
      </c>
      <c r="Q73" s="525">
        <v>0</v>
      </c>
      <c r="R73" s="525">
        <v>0</v>
      </c>
      <c r="S73" s="525">
        <f>T72*C21</f>
        <v>0.44179508419199998</v>
      </c>
      <c r="T73" s="525">
        <f>T72*C20</f>
        <v>0.19144453648320001</v>
      </c>
      <c r="U73" s="526">
        <f>T72-T73</f>
        <v>1.2812057441567999</v>
      </c>
      <c r="V73" s="638">
        <f>P73+T73</f>
        <v>1.1274510707882845</v>
      </c>
      <c r="W73" s="426"/>
      <c r="X73" s="641" t="s">
        <v>111</v>
      </c>
      <c r="Y73" s="642">
        <f>Y62*C38</f>
        <v>2.7891103800000003</v>
      </c>
      <c r="Z73" s="547"/>
      <c r="AA73" s="538">
        <f>Y73-Y73/1.18</f>
        <v>0.42545751559322031</v>
      </c>
      <c r="AB73" s="643">
        <v>0</v>
      </c>
      <c r="AC73" s="643">
        <v>0</v>
      </c>
      <c r="AD73" s="643">
        <f>AE72*C21</f>
        <v>0.20081594736</v>
      </c>
      <c r="AE73" s="643">
        <f>AE72*C20</f>
        <v>0.087020243856000004</v>
      </c>
      <c r="AF73" s="644">
        <f>AE72-AE73</f>
        <v>0.582366247344</v>
      </c>
      <c r="AG73" s="645">
        <f>AA73+AE73</f>
        <v>0.51247775944922036</v>
      </c>
      <c r="AH73" s="426"/>
      <c r="AI73" s="646" t="s">
        <v>111</v>
      </c>
      <c r="AJ73" s="647">
        <f>AG62*C38</f>
        <v>37.652990130000006</v>
      </c>
      <c r="AK73" s="565"/>
      <c r="AL73" s="648">
        <f>AJ73-AJ73/1.18</f>
        <v>5.7436764605084747</v>
      </c>
      <c r="AM73" s="649">
        <v>0</v>
      </c>
      <c r="AN73" s="649">
        <v>0</v>
      </c>
      <c r="AO73" s="650">
        <f>AP72*C21</f>
        <v>2.7110152893600006</v>
      </c>
      <c r="AP73" s="650">
        <f>AP72*C20</f>
        <v>1.1747732920560003</v>
      </c>
      <c r="AQ73" s="651">
        <f>AP72-AP73</f>
        <v>7.8619443391440011</v>
      </c>
      <c r="AR73" s="652">
        <f>AL73+AP73</f>
        <v>6.9184497525644755</v>
      </c>
      <c r="AT73" s="284" t="s">
        <v>111</v>
      </c>
      <c r="AU73" s="653">
        <f>AN62*C38</f>
        <v>8.367331140000001</v>
      </c>
      <c r="AV73" s="572"/>
      <c r="AW73" s="654">
        <f>AU73-AU73/1.18</f>
        <v>1.2763725467796609</v>
      </c>
      <c r="AX73" s="655">
        <v>0</v>
      </c>
      <c r="AY73" s="655">
        <v>0</v>
      </c>
      <c r="AZ73" s="655">
        <f>BA72*C21</f>
        <v>0.60244784208000002</v>
      </c>
      <c r="BA73" s="655">
        <f>BA72*C20</f>
        <v>0.26106073156800003</v>
      </c>
      <c r="BB73" s="656">
        <f>BA72-BA73</f>
        <v>1.7470987420320001</v>
      </c>
      <c r="BC73" s="657">
        <f>AW73+BA73</f>
        <v>1.537433278347661</v>
      </c>
      <c r="BD73" s="605"/>
    </row>
    <row r="74">
      <c r="A74" s="103"/>
      <c r="B74" s="191"/>
      <c r="C74" s="288"/>
      <c r="D74" s="236"/>
      <c r="E74" s="426"/>
      <c r="F74" s="426"/>
      <c r="G74" s="426"/>
      <c r="H74" s="426"/>
      <c r="I74" s="426"/>
      <c r="J74" s="426"/>
      <c r="K74" s="658"/>
      <c r="L74" s="426"/>
      <c r="M74" s="659"/>
      <c r="N74" s="660"/>
      <c r="O74" s="549"/>
      <c r="P74" s="426"/>
      <c r="Q74" s="426"/>
      <c r="R74" s="426"/>
      <c r="S74" s="426"/>
      <c r="T74" s="426"/>
      <c r="U74" s="426"/>
      <c r="V74" s="426"/>
      <c r="W74" s="426"/>
      <c r="X74" s="661"/>
      <c r="Y74" s="662"/>
      <c r="Z74" s="426"/>
      <c r="AA74" s="426"/>
      <c r="AB74" s="426"/>
      <c r="AC74" s="426"/>
      <c r="AD74" s="426"/>
      <c r="AE74" s="426"/>
      <c r="AF74" s="426"/>
      <c r="AG74" s="426"/>
      <c r="AH74" s="426"/>
      <c r="AI74" s="661"/>
      <c r="AJ74" s="662"/>
      <c r="AK74" s="426"/>
      <c r="AL74" s="426"/>
      <c r="AM74" s="426"/>
      <c r="AN74" s="426"/>
      <c r="AO74" s="236"/>
      <c r="AP74" s="236"/>
      <c r="AT74" s="291"/>
      <c r="AU74" s="292"/>
      <c r="BD74" s="663"/>
    </row>
    <row r="75" ht="15.75">
      <c r="A75" s="103"/>
      <c r="B75" s="218" t="s">
        <v>112</v>
      </c>
      <c r="C75" s="288"/>
      <c r="D75" s="236"/>
      <c r="E75" s="426"/>
      <c r="F75" s="426"/>
      <c r="G75" s="426"/>
      <c r="H75" s="426"/>
      <c r="I75" s="426"/>
      <c r="J75" s="426"/>
      <c r="K75" s="658"/>
      <c r="L75" s="426"/>
      <c r="M75" s="664"/>
      <c r="N75" s="665"/>
      <c r="O75" s="549"/>
      <c r="P75" s="426"/>
      <c r="Q75" s="426"/>
      <c r="R75" s="426"/>
      <c r="S75" s="426"/>
      <c r="T75" s="426"/>
      <c r="U75" s="426"/>
      <c r="V75" s="426"/>
      <c r="W75" s="426"/>
      <c r="X75" s="666"/>
      <c r="Y75" s="667"/>
      <c r="Z75" s="426"/>
      <c r="AA75" s="426"/>
      <c r="AB75" s="426"/>
      <c r="AC75" s="426"/>
      <c r="AD75" s="426"/>
      <c r="AE75" s="426"/>
      <c r="AF75" s="426"/>
      <c r="AG75" s="426"/>
      <c r="AH75" s="426"/>
      <c r="AI75" s="666"/>
      <c r="AJ75" s="667"/>
      <c r="AK75" s="426"/>
      <c r="AL75" s="426"/>
      <c r="AM75" s="426"/>
      <c r="AN75" s="426"/>
      <c r="AO75" s="236"/>
      <c r="AP75" s="236"/>
      <c r="AT75" s="295"/>
      <c r="AU75" s="296"/>
      <c r="BD75" s="663"/>
    </row>
    <row r="76" ht="15.75">
      <c r="A76" s="103" t="s">
        <v>113</v>
      </c>
      <c r="B76" s="218" t="s">
        <v>63</v>
      </c>
      <c r="C76" s="288"/>
      <c r="D76" s="236"/>
      <c r="E76" s="554"/>
      <c r="F76" s="555"/>
      <c r="G76" s="555"/>
      <c r="H76" s="555"/>
      <c r="I76" s="668">
        <f>C77*G35</f>
        <v>25.034467500000002</v>
      </c>
      <c r="J76" s="669"/>
      <c r="K76" s="670"/>
      <c r="L76" s="426"/>
      <c r="M76" s="671" t="s">
        <v>108</v>
      </c>
      <c r="N76" s="543"/>
      <c r="O76" s="547"/>
      <c r="P76" s="559"/>
      <c r="Q76" s="560"/>
      <c r="R76" s="560"/>
      <c r="S76" s="560"/>
      <c r="T76" s="561">
        <f>N77*G35</f>
        <v>1.7159005502099998</v>
      </c>
      <c r="U76" s="562"/>
      <c r="V76" s="563"/>
      <c r="W76" s="426"/>
      <c r="X76" s="671" t="s">
        <v>108</v>
      </c>
      <c r="Y76" s="543"/>
      <c r="Z76" s="547"/>
      <c r="AA76" s="559"/>
      <c r="AB76" s="560"/>
      <c r="AC76" s="560"/>
      <c r="AD76" s="560"/>
      <c r="AE76" s="561">
        <f>Y77*G35</f>
        <v>0.77995479555000002</v>
      </c>
      <c r="AF76" s="562"/>
      <c r="AG76" s="563"/>
      <c r="AH76" s="426"/>
      <c r="AI76" s="671" t="s">
        <v>108</v>
      </c>
      <c r="AJ76" s="543"/>
      <c r="AK76" s="547"/>
      <c r="AL76" s="559"/>
      <c r="AM76" s="560"/>
      <c r="AN76" s="560"/>
      <c r="AO76" s="258"/>
      <c r="AP76" s="259">
        <f>AJ77*G35</f>
        <v>10.529389739925</v>
      </c>
      <c r="AQ76" s="260"/>
      <c r="AR76" s="261"/>
      <c r="AT76" s="300" t="s">
        <v>108</v>
      </c>
      <c r="AU76" s="255"/>
      <c r="AV76" s="236"/>
      <c r="AW76" s="257"/>
      <c r="AX76" s="258"/>
      <c r="AY76" s="258"/>
      <c r="AZ76" s="258"/>
      <c r="BA76" s="259">
        <f>AU77*G35</f>
        <v>2.33986438665</v>
      </c>
      <c r="BB76" s="260"/>
      <c r="BC76" s="672"/>
      <c r="BD76" s="663"/>
    </row>
    <row r="77">
      <c r="A77" s="103"/>
      <c r="B77" s="579" t="s">
        <v>63</v>
      </c>
      <c r="C77" s="673">
        <f>J67*C35</f>
        <v>100.13787000000001</v>
      </c>
      <c r="D77" s="236"/>
      <c r="E77" s="582">
        <f>C77-C77/1.18</f>
        <v>15.275268305084737</v>
      </c>
      <c r="F77" s="583">
        <v>0</v>
      </c>
      <c r="G77" s="583">
        <v>0</v>
      </c>
      <c r="H77" s="583">
        <f>I76*C21</f>
        <v>7.5103402500000005</v>
      </c>
      <c r="I77" s="583">
        <f>I76*C20</f>
        <v>3.2544807750000002</v>
      </c>
      <c r="J77" s="584">
        <f>I76-I77</f>
        <v>21.779986725000001</v>
      </c>
      <c r="K77" s="585">
        <f>E77+I77</f>
        <v>18.529749080084738</v>
      </c>
      <c r="L77" s="426"/>
      <c r="M77" s="579" t="s">
        <v>109</v>
      </c>
      <c r="N77" s="589">
        <f>U67*C35</f>
        <v>6.8636022008399991</v>
      </c>
      <c r="O77" s="547"/>
      <c r="P77" s="590">
        <f>N77-N77/1.18</f>
        <v>1.04699016622983</v>
      </c>
      <c r="Q77" s="590">
        <v>0</v>
      </c>
      <c r="R77" s="591">
        <v>0</v>
      </c>
      <c r="S77" s="591">
        <f>T76*C21</f>
        <v>0.51477016506299988</v>
      </c>
      <c r="T77" s="591">
        <f>T76*C20</f>
        <v>0.22306707152729999</v>
      </c>
      <c r="U77" s="592">
        <f>T76-T77</f>
        <v>1.4928334786826998</v>
      </c>
      <c r="V77" s="593">
        <f>P77+T77</f>
        <v>1.27005723775713</v>
      </c>
      <c r="W77" s="426"/>
      <c r="X77" s="588" t="s">
        <v>109</v>
      </c>
      <c r="Y77" s="589">
        <f>AF67*C35</f>
        <v>3.1198191822000001</v>
      </c>
      <c r="Z77" s="547"/>
      <c r="AA77" s="590">
        <f>Y77-Y77/1.18</f>
        <v>0.47590462101355913</v>
      </c>
      <c r="AB77" s="590">
        <v>0</v>
      </c>
      <c r="AC77" s="591">
        <v>0</v>
      </c>
      <c r="AD77" s="591">
        <f>AE76*C21</f>
        <v>0.23398643866499999</v>
      </c>
      <c r="AE77" s="591">
        <f>AE76*C20</f>
        <v>0.1013941234215</v>
      </c>
      <c r="AF77" s="592">
        <f>AE76-AE77</f>
        <v>0.67856067212850002</v>
      </c>
      <c r="AG77" s="593">
        <f>AA77+AE77</f>
        <v>0.57729874443505913</v>
      </c>
      <c r="AH77" s="426"/>
      <c r="AI77" s="588" t="s">
        <v>109</v>
      </c>
      <c r="AJ77" s="589">
        <f>AQ67*C35</f>
        <v>42.117558959699998</v>
      </c>
      <c r="AK77" s="547"/>
      <c r="AL77" s="590">
        <f>AJ77-AJ77/1.18</f>
        <v>6.4247123836830511</v>
      </c>
      <c r="AM77" s="590">
        <v>0</v>
      </c>
      <c r="AN77" s="591">
        <v>0</v>
      </c>
      <c r="AO77" s="273">
        <f>AP76*C21</f>
        <v>3.1588169219775</v>
      </c>
      <c r="AP77" s="273">
        <f>AP76*C20</f>
        <v>1.36882066619025</v>
      </c>
      <c r="AQ77" s="274">
        <f>AP76-AP77</f>
        <v>9.1605690737347487</v>
      </c>
      <c r="AR77" s="275">
        <f>AL77+AP77</f>
        <v>7.7935330498733011</v>
      </c>
      <c r="AT77" s="267" t="s">
        <v>109</v>
      </c>
      <c r="AU77" s="268">
        <f>BB67*C35</f>
        <v>9.3594575465999998</v>
      </c>
      <c r="AV77" s="236"/>
      <c r="AW77" s="270">
        <f>AU77-AU77/1.18</f>
        <v>1.4277138630406778</v>
      </c>
      <c r="AX77" s="270">
        <v>0</v>
      </c>
      <c r="AY77" s="273">
        <v>0</v>
      </c>
      <c r="AZ77" s="273">
        <f>BA76*C21</f>
        <v>0.70195931599499994</v>
      </c>
      <c r="BA77" s="273">
        <f>BA76*C20</f>
        <v>0.30418237026450001</v>
      </c>
      <c r="BB77" s="274">
        <f>BA76-BA77</f>
        <v>2.0356820163855001</v>
      </c>
      <c r="BC77" s="674">
        <f>AW77+BA77</f>
        <v>1.7318962333051777</v>
      </c>
      <c r="BD77" s="663"/>
    </row>
    <row r="78">
      <c r="A78" s="103"/>
      <c r="B78" s="606"/>
      <c r="C78" s="613"/>
      <c r="D78" s="236"/>
      <c r="E78" s="582"/>
      <c r="F78" s="583"/>
      <c r="G78" s="583"/>
      <c r="H78" s="583"/>
      <c r="I78" s="675">
        <f>C79*G36</f>
        <v>3.3045497100000003</v>
      </c>
      <c r="J78" s="584"/>
      <c r="K78" s="585"/>
      <c r="L78" s="426"/>
      <c r="M78" s="606"/>
      <c r="N78" s="613"/>
      <c r="O78" s="547"/>
      <c r="P78" s="590"/>
      <c r="Q78" s="591"/>
      <c r="R78" s="591"/>
      <c r="S78" s="591"/>
      <c r="T78" s="614">
        <f>N79*G36</f>
        <v>0.22649887262771998</v>
      </c>
      <c r="U78" s="615"/>
      <c r="V78" s="593"/>
      <c r="W78" s="426"/>
      <c r="X78" s="612"/>
      <c r="Y78" s="613"/>
      <c r="Z78" s="547"/>
      <c r="AA78" s="590"/>
      <c r="AB78" s="591"/>
      <c r="AC78" s="591"/>
      <c r="AD78" s="591"/>
      <c r="AE78" s="614">
        <f>Y79*G36</f>
        <v>0.1029540330126</v>
      </c>
      <c r="AF78" s="615"/>
      <c r="AG78" s="593"/>
      <c r="AH78" s="426"/>
      <c r="AI78" s="612"/>
      <c r="AJ78" s="613"/>
      <c r="AK78" s="547"/>
      <c r="AL78" s="590"/>
      <c r="AM78" s="591"/>
      <c r="AN78" s="591"/>
      <c r="AO78" s="273"/>
      <c r="AP78" s="279">
        <f>AJ79*G36</f>
        <v>1.3898794456701</v>
      </c>
      <c r="AQ78" s="280"/>
      <c r="AR78" s="275"/>
      <c r="AT78" s="277"/>
      <c r="AU78" s="278"/>
      <c r="AV78" s="236"/>
      <c r="AW78" s="270"/>
      <c r="AX78" s="273"/>
      <c r="AY78" s="273"/>
      <c r="AZ78" s="273"/>
      <c r="BA78" s="279">
        <f>AU79*G36</f>
        <v>0.30886209903779999</v>
      </c>
      <c r="BB78" s="280"/>
      <c r="BC78" s="674"/>
      <c r="BD78" s="663"/>
    </row>
    <row r="79">
      <c r="A79" s="103"/>
      <c r="B79" s="606" t="s">
        <v>65</v>
      </c>
      <c r="C79" s="613">
        <f>J67*C36</f>
        <v>18.358609500000004</v>
      </c>
      <c r="D79" s="236"/>
      <c r="E79" s="582">
        <f>C79-C79/1.18</f>
        <v>2.8004658559322024</v>
      </c>
      <c r="F79" s="583">
        <v>0</v>
      </c>
      <c r="G79" s="583">
        <v>0</v>
      </c>
      <c r="H79" s="583">
        <f>I78*C21</f>
        <v>0.99136491300000007</v>
      </c>
      <c r="I79" s="583">
        <f>I78*C20</f>
        <v>0.42959146230000006</v>
      </c>
      <c r="J79" s="584">
        <f>I78-I79</f>
        <v>2.8749582477000004</v>
      </c>
      <c r="K79" s="585">
        <f>E79+I79</f>
        <v>3.2300573182322023</v>
      </c>
      <c r="L79" s="426"/>
      <c r="M79" s="606" t="s">
        <v>65</v>
      </c>
      <c r="N79" s="625">
        <f>U67*C36</f>
        <v>1.2583270701539999</v>
      </c>
      <c r="O79" s="547"/>
      <c r="P79" s="590">
        <f>N79-N79/1.18</f>
        <v>0.19194819714213551</v>
      </c>
      <c r="Q79" s="591">
        <v>0</v>
      </c>
      <c r="R79" s="591">
        <v>0</v>
      </c>
      <c r="S79" s="591">
        <f>T78*C21</f>
        <v>0.06794966178831599</v>
      </c>
      <c r="T79" s="591">
        <f>T78*C20</f>
        <v>0.029444853441603597</v>
      </c>
      <c r="U79" s="592">
        <f>T78-T79</f>
        <v>0.19705401918611637</v>
      </c>
      <c r="V79" s="593">
        <f>P79+T79</f>
        <v>0.22139305058373912</v>
      </c>
      <c r="W79" s="426"/>
      <c r="X79" s="612" t="s">
        <v>65</v>
      </c>
      <c r="Y79" s="625">
        <f>AF67*C36</f>
        <v>0.57196685007000003</v>
      </c>
      <c r="Z79" s="547"/>
      <c r="AA79" s="590">
        <f>Y79-Y79/1.18</f>
        <v>0.087249180519152536</v>
      </c>
      <c r="AB79" s="591">
        <v>0</v>
      </c>
      <c r="AC79" s="591">
        <v>0</v>
      </c>
      <c r="AD79" s="591">
        <f>AE78*C21</f>
        <v>0.03088620990378</v>
      </c>
      <c r="AE79" s="591">
        <f>AE78*C20</f>
        <v>0.013384024291638002</v>
      </c>
      <c r="AF79" s="592">
        <f>AE78-AE79</f>
        <v>0.089570008720962005</v>
      </c>
      <c r="AG79" s="593">
        <f>AA79+AE79</f>
        <v>0.10063320481079054</v>
      </c>
      <c r="AH79" s="426"/>
      <c r="AI79" s="612" t="s">
        <v>65</v>
      </c>
      <c r="AJ79" s="625">
        <f>AQ67*C36</f>
        <v>7.7215524759449998</v>
      </c>
      <c r="AK79" s="547"/>
      <c r="AL79" s="590">
        <f>AJ79-AJ79/1.18</f>
        <v>1.1778639370085591</v>
      </c>
      <c r="AM79" s="591">
        <v>0</v>
      </c>
      <c r="AN79" s="591">
        <v>0</v>
      </c>
      <c r="AO79" s="273">
        <f>AP78*C21</f>
        <v>0.41696383370103002</v>
      </c>
      <c r="AP79" s="273">
        <f>AP78*C20</f>
        <v>0.180684327937113</v>
      </c>
      <c r="AQ79" s="274">
        <f>AP78-AP79</f>
        <v>1.2091951177329869</v>
      </c>
      <c r="AR79" s="275">
        <f>AL79+AP79</f>
        <v>1.3585482649456722</v>
      </c>
      <c r="AT79" s="277" t="s">
        <v>65</v>
      </c>
      <c r="AU79" s="281">
        <f>BB67*C36</f>
        <v>1.71590055021</v>
      </c>
      <c r="AV79" s="236"/>
      <c r="AW79" s="270">
        <f>AU79-AU79/1.18</f>
        <v>0.2617475415574575</v>
      </c>
      <c r="AX79" s="273">
        <v>0</v>
      </c>
      <c r="AY79" s="273">
        <v>0</v>
      </c>
      <c r="AZ79" s="273">
        <f>BA78*C21</f>
        <v>0.092658629711339993</v>
      </c>
      <c r="BA79" s="273">
        <f>BA78*C20</f>
        <v>0.040152072874913999</v>
      </c>
      <c r="BB79" s="274">
        <f>BA78-BA79</f>
        <v>0.26871002616288597</v>
      </c>
      <c r="BC79" s="674">
        <f>AW79+BA79</f>
        <v>0.30189961443237151</v>
      </c>
      <c r="BD79" s="663"/>
    </row>
    <row r="80">
      <c r="A80" s="103"/>
      <c r="B80" s="606"/>
      <c r="C80" s="613"/>
      <c r="D80" s="236"/>
      <c r="E80" s="582"/>
      <c r="F80" s="583"/>
      <c r="G80" s="583"/>
      <c r="H80" s="583"/>
      <c r="I80" s="675">
        <f>C81*G37</f>
        <v>9.1793047500000018</v>
      </c>
      <c r="J80" s="584"/>
      <c r="K80" s="585"/>
      <c r="L80" s="426"/>
      <c r="M80" s="606"/>
      <c r="N80" s="613"/>
      <c r="O80" s="547"/>
      <c r="P80" s="590"/>
      <c r="Q80" s="591"/>
      <c r="R80" s="591"/>
      <c r="S80" s="591"/>
      <c r="T80" s="614">
        <f>N81*G37</f>
        <v>0.62916353507699996</v>
      </c>
      <c r="U80" s="629"/>
      <c r="V80" s="593"/>
      <c r="W80" s="426"/>
      <c r="X80" s="612"/>
      <c r="Y80" s="613"/>
      <c r="Z80" s="547"/>
      <c r="AA80" s="590"/>
      <c r="AB80" s="591"/>
      <c r="AC80" s="591"/>
      <c r="AD80" s="591"/>
      <c r="AE80" s="614">
        <f>Y81*G37</f>
        <v>0.28598342503500002</v>
      </c>
      <c r="AF80" s="629"/>
      <c r="AG80" s="593"/>
      <c r="AH80" s="426"/>
      <c r="AI80" s="612"/>
      <c r="AJ80" s="613"/>
      <c r="AK80" s="547"/>
      <c r="AL80" s="590"/>
      <c r="AM80" s="591"/>
      <c r="AN80" s="591"/>
      <c r="AO80" s="273"/>
      <c r="AP80" s="279">
        <f>AJ81*G37</f>
        <v>3.8607762379724999</v>
      </c>
      <c r="AQ80" s="282"/>
      <c r="AR80" s="275"/>
      <c r="AT80" s="277"/>
      <c r="AU80" s="278"/>
      <c r="AV80" s="236"/>
      <c r="AW80" s="270"/>
      <c r="AX80" s="273"/>
      <c r="AY80" s="273"/>
      <c r="AZ80" s="273"/>
      <c r="BA80" s="279">
        <f>AU81*G37</f>
        <v>0.85795027510499999</v>
      </c>
      <c r="BB80" s="282"/>
      <c r="BC80" s="674"/>
      <c r="BD80" s="663"/>
    </row>
    <row r="81" ht="66.75" customHeight="1">
      <c r="A81" s="103"/>
      <c r="B81" s="632" t="s">
        <v>114</v>
      </c>
      <c r="C81" s="613">
        <f>J67*C37</f>
        <v>36.717219000000007</v>
      </c>
      <c r="D81" s="236"/>
      <c r="E81" s="582">
        <f>C81-C81/1.18</f>
        <v>5.6009317118644049</v>
      </c>
      <c r="F81" s="583">
        <v>0</v>
      </c>
      <c r="G81" s="583">
        <v>0</v>
      </c>
      <c r="H81" s="583">
        <f>I80*C21</f>
        <v>2.7537914250000006</v>
      </c>
      <c r="I81" s="583">
        <f>I80*C20</f>
        <v>1.1933096175000002</v>
      </c>
      <c r="J81" s="584">
        <f>I80-I81</f>
        <v>7.9859951325000011</v>
      </c>
      <c r="K81" s="585">
        <f>E81+I81</f>
        <v>6.7942413293644055</v>
      </c>
      <c r="L81" s="426"/>
      <c r="M81" s="632" t="s">
        <v>110</v>
      </c>
      <c r="N81" s="625">
        <f>U67*C37</f>
        <v>2.5166541403079998</v>
      </c>
      <c r="O81" s="547"/>
      <c r="P81" s="590">
        <f>N81-N81/1.18</f>
        <v>0.38389639428427103</v>
      </c>
      <c r="Q81" s="591">
        <v>0</v>
      </c>
      <c r="R81" s="591">
        <v>0</v>
      </c>
      <c r="S81" s="591">
        <f>T80*C21</f>
        <v>0.18874906052309998</v>
      </c>
      <c r="T81" s="591">
        <f>T80*C20</f>
        <v>0.081791259560010002</v>
      </c>
      <c r="U81" s="592">
        <f>T80-T81</f>
        <v>0.54737227551698997</v>
      </c>
      <c r="V81" s="593">
        <f>P81+T81</f>
        <v>0.46568765384428101</v>
      </c>
      <c r="W81" s="426"/>
      <c r="X81" s="634" t="s">
        <v>110</v>
      </c>
      <c r="Y81" s="625">
        <f>AF67*C37</f>
        <v>1.1439337001400001</v>
      </c>
      <c r="Z81" s="547"/>
      <c r="AA81" s="590">
        <f>Y81-Y81/1.18</f>
        <v>0.17449836103830507</v>
      </c>
      <c r="AB81" s="591">
        <v>0</v>
      </c>
      <c r="AC81" s="591">
        <v>0</v>
      </c>
      <c r="AD81" s="591">
        <f>AE80*C21</f>
        <v>0.085795027510499999</v>
      </c>
      <c r="AE81" s="591">
        <f>AE80*C20</f>
        <v>0.03717784525455</v>
      </c>
      <c r="AF81" s="592">
        <f>AE80-AE81</f>
        <v>0.24880557978045001</v>
      </c>
      <c r="AG81" s="593">
        <f>AA81+AE81</f>
        <v>0.21167620629285508</v>
      </c>
      <c r="AH81" s="426"/>
      <c r="AI81" s="634" t="s">
        <v>110</v>
      </c>
      <c r="AJ81" s="625">
        <f>AQ67*C37</f>
        <v>15.44310495189</v>
      </c>
      <c r="AK81" s="547"/>
      <c r="AL81" s="590">
        <f>AJ81-AJ81/1.18</f>
        <v>2.3557278740171181</v>
      </c>
      <c r="AM81" s="591">
        <v>0</v>
      </c>
      <c r="AN81" s="591">
        <v>0</v>
      </c>
      <c r="AO81" s="273">
        <f>AP80*C21</f>
        <v>1.15823287139175</v>
      </c>
      <c r="AP81" s="273">
        <f>AP80*C20</f>
        <v>0.50190091093642497</v>
      </c>
      <c r="AQ81" s="274">
        <f>AP80-AP81</f>
        <v>3.3588753270360749</v>
      </c>
      <c r="AR81" s="275">
        <f>AL81+AP81</f>
        <v>2.8576287849535431</v>
      </c>
      <c r="AT81" s="283" t="s">
        <v>110</v>
      </c>
      <c r="AU81" s="281">
        <f>BB67*C37</f>
        <v>3.43180110042</v>
      </c>
      <c r="AV81" s="236"/>
      <c r="AW81" s="270">
        <f>AU81-AU81/1.18</f>
        <v>0.52349508311491499</v>
      </c>
      <c r="AX81" s="273">
        <v>0</v>
      </c>
      <c r="AY81" s="273">
        <v>0</v>
      </c>
      <c r="AZ81" s="273">
        <f>BA80*C21</f>
        <v>0.2573850825315</v>
      </c>
      <c r="BA81" s="273">
        <f>BA80*C20</f>
        <v>0.11153353576365001</v>
      </c>
      <c r="BB81" s="274">
        <f>BA80-BA81</f>
        <v>0.74641673934135</v>
      </c>
      <c r="BC81" s="674">
        <f>AW81+BA81</f>
        <v>0.63502861887856499</v>
      </c>
      <c r="BD81" s="663"/>
    </row>
    <row r="82">
      <c r="A82" s="103"/>
      <c r="B82" s="632"/>
      <c r="C82" s="613"/>
      <c r="D82" s="236"/>
      <c r="E82" s="582"/>
      <c r="F82" s="583"/>
      <c r="G82" s="583"/>
      <c r="H82" s="583"/>
      <c r="I82" s="675">
        <f>C83*G38</f>
        <v>2.8038603600000003</v>
      </c>
      <c r="J82" s="584"/>
      <c r="K82" s="585"/>
      <c r="L82" s="426"/>
      <c r="M82" s="632"/>
      <c r="N82" s="613"/>
      <c r="O82" s="547"/>
      <c r="P82" s="590"/>
      <c r="Q82" s="591"/>
      <c r="R82" s="591"/>
      <c r="S82" s="591"/>
      <c r="T82" s="614">
        <f>N83*G38</f>
        <v>0.19218086162351999</v>
      </c>
      <c r="U82" s="629"/>
      <c r="V82" s="593"/>
      <c r="W82" s="426"/>
      <c r="X82" s="634"/>
      <c r="Y82" s="613"/>
      <c r="Z82" s="547"/>
      <c r="AA82" s="590"/>
      <c r="AB82" s="591"/>
      <c r="AC82" s="591"/>
      <c r="AD82" s="591"/>
      <c r="AE82" s="614">
        <f>Y83*G38</f>
        <v>0.0873549371016</v>
      </c>
      <c r="AF82" s="629"/>
      <c r="AG82" s="593"/>
      <c r="AH82" s="426"/>
      <c r="AI82" s="634"/>
      <c r="AJ82" s="613"/>
      <c r="AK82" s="547"/>
      <c r="AL82" s="590"/>
      <c r="AM82" s="591"/>
      <c r="AN82" s="591"/>
      <c r="AO82" s="273"/>
      <c r="AP82" s="279">
        <f>AJ83*G38</f>
        <v>1.1792916508716</v>
      </c>
      <c r="AQ82" s="282"/>
      <c r="AR82" s="275"/>
      <c r="AT82" s="283"/>
      <c r="AU82" s="278"/>
      <c r="AV82" s="236"/>
      <c r="AW82" s="270"/>
      <c r="AX82" s="273"/>
      <c r="AY82" s="273"/>
      <c r="AZ82" s="273"/>
      <c r="BA82" s="279">
        <f>AU83*G38</f>
        <v>0.26206481130479997</v>
      </c>
      <c r="BB82" s="282"/>
      <c r="BC82" s="674"/>
      <c r="BD82" s="663"/>
    </row>
    <row r="83" ht="62.25" customHeight="1">
      <c r="A83" s="103"/>
      <c r="B83" s="636" t="s">
        <v>115</v>
      </c>
      <c r="C83" s="676">
        <f>J67*C38</f>
        <v>11.682751500000002</v>
      </c>
      <c r="D83" s="236"/>
      <c r="E83" s="522">
        <f>C83-C83/1.18</f>
        <v>1.7821146355932207</v>
      </c>
      <c r="F83" s="525">
        <v>0</v>
      </c>
      <c r="G83" s="525">
        <v>0</v>
      </c>
      <c r="H83" s="525">
        <f>I82*C21</f>
        <v>0.84115810800000002</v>
      </c>
      <c r="I83" s="525">
        <f>I82*C20</f>
        <v>0.36450184680000003</v>
      </c>
      <c r="J83" s="526">
        <f>I82-I83</f>
        <v>2.4393585132000002</v>
      </c>
      <c r="K83" s="638">
        <f>E83+I83</f>
        <v>2.1466164823932208</v>
      </c>
      <c r="L83" s="426"/>
      <c r="M83" s="677" t="s">
        <v>111</v>
      </c>
      <c r="N83" s="678">
        <f>U67*C38</f>
        <v>0.80075359009799996</v>
      </c>
      <c r="O83" s="547"/>
      <c r="P83" s="679">
        <f>N83-N83/1.18</f>
        <v>0.12214885272681353</v>
      </c>
      <c r="Q83" s="680">
        <v>0</v>
      </c>
      <c r="R83" s="680">
        <v>0</v>
      </c>
      <c r="S83" s="680">
        <f>T82*C21</f>
        <v>0.057654258487055993</v>
      </c>
      <c r="T83" s="680">
        <f>T82*C20</f>
        <v>0.024983512011057599</v>
      </c>
      <c r="U83" s="681">
        <f>T82-T83</f>
        <v>0.16719734961246241</v>
      </c>
      <c r="V83" s="682">
        <f>P83+T83</f>
        <v>0.14713236473787111</v>
      </c>
      <c r="W83" s="426"/>
      <c r="X83" s="683" t="s">
        <v>111</v>
      </c>
      <c r="Y83" s="678">
        <f>AF67*C38</f>
        <v>0.36397890459000004</v>
      </c>
      <c r="Z83" s="547"/>
      <c r="AA83" s="679">
        <f>Y83-Y83/1.18</f>
        <v>0.055522205784915235</v>
      </c>
      <c r="AB83" s="680">
        <v>0</v>
      </c>
      <c r="AC83" s="680">
        <v>0</v>
      </c>
      <c r="AD83" s="680">
        <f>AE82*C21</f>
        <v>0.026206481130479999</v>
      </c>
      <c r="AE83" s="680">
        <f>AE82*C20</f>
        <v>0.011356141823208</v>
      </c>
      <c r="AF83" s="681">
        <f>AE82-AE83</f>
        <v>0.075998795278391998</v>
      </c>
      <c r="AG83" s="682">
        <f>AA83+AE83</f>
        <v>0.066878347608123237</v>
      </c>
      <c r="AH83" s="426"/>
      <c r="AI83" s="683" t="s">
        <v>111</v>
      </c>
      <c r="AJ83" s="678">
        <f>AQ67*C38</f>
        <v>4.9137152119650001</v>
      </c>
      <c r="AK83" s="547"/>
      <c r="AL83" s="679">
        <f>AJ83-AJ83/1.18</f>
        <v>0.74954977809635537</v>
      </c>
      <c r="AM83" s="680">
        <v>0</v>
      </c>
      <c r="AN83" s="680">
        <v>0</v>
      </c>
      <c r="AO83" s="306">
        <f>AP82*C21</f>
        <v>0.35378749526148001</v>
      </c>
      <c r="AP83" s="306">
        <f>AP82*C20</f>
        <v>0.15330791461330801</v>
      </c>
      <c r="AQ83" s="307">
        <f>AP82-AP83</f>
        <v>1.025983736258292</v>
      </c>
      <c r="AR83" s="308">
        <f>AL83+AP83</f>
        <v>0.90285769270966343</v>
      </c>
      <c r="AT83" s="303" t="s">
        <v>111</v>
      </c>
      <c r="AU83" s="304">
        <f>BB67*C38</f>
        <v>1.09193671377</v>
      </c>
      <c r="AV83" s="236"/>
      <c r="AW83" s="305">
        <f>AU83-AU83/1.18</f>
        <v>0.16656661735474576</v>
      </c>
      <c r="AX83" s="306">
        <v>0</v>
      </c>
      <c r="AY83" s="306">
        <v>0</v>
      </c>
      <c r="AZ83" s="306">
        <f>BA82*C21</f>
        <v>0.078619443391439989</v>
      </c>
      <c r="BA83" s="306">
        <f>BA82*C20</f>
        <v>0.034068425469623999</v>
      </c>
      <c r="BB83" s="307">
        <f>BA82-BA83</f>
        <v>0.22799638583517598</v>
      </c>
      <c r="BC83" s="684">
        <f>AW83+BA83</f>
        <v>0.20063504282436975</v>
      </c>
      <c r="BD83" s="685"/>
    </row>
    <row r="84" ht="15.75">
      <c r="A84" s="103"/>
      <c r="B84" s="191"/>
      <c r="C84" s="288"/>
      <c r="D84" s="236"/>
      <c r="E84" s="547"/>
      <c r="F84" s="547"/>
      <c r="G84" s="547"/>
      <c r="H84" s="547"/>
      <c r="I84" s="547"/>
      <c r="J84" s="686"/>
      <c r="K84" s="687"/>
      <c r="L84" s="426"/>
      <c r="M84" s="688"/>
      <c r="N84" s="689"/>
      <c r="O84" s="689"/>
      <c r="P84" s="690"/>
      <c r="Q84" s="690"/>
      <c r="R84" s="690"/>
      <c r="S84" s="690"/>
      <c r="T84" s="690"/>
      <c r="U84" s="690"/>
      <c r="V84" s="691">
        <f>SUM(V67:V83)</f>
        <v>18.228946988325482</v>
      </c>
      <c r="W84" s="690"/>
      <c r="X84" s="690"/>
      <c r="Y84" s="690"/>
      <c r="Z84" s="690"/>
      <c r="AA84" s="690"/>
      <c r="AB84" s="690"/>
      <c r="AC84" s="690"/>
      <c r="AD84" s="690"/>
      <c r="AE84" s="690"/>
      <c r="AF84" s="690"/>
      <c r="AG84" s="691">
        <f>SUM(AG67:AG83)</f>
        <v>8.2858849946934043</v>
      </c>
      <c r="AH84" s="690"/>
      <c r="AI84" s="690"/>
      <c r="AJ84" s="690"/>
      <c r="AK84" s="690"/>
      <c r="AL84" s="690"/>
      <c r="AM84" s="690"/>
      <c r="AN84" s="690"/>
      <c r="AO84" s="314"/>
      <c r="AP84" s="314"/>
      <c r="AQ84" s="312"/>
      <c r="AR84" s="313">
        <f>SUM(AR67:AR83)</f>
        <v>111.85944742836091</v>
      </c>
      <c r="AS84" s="312"/>
      <c r="AT84" s="312"/>
      <c r="AU84" s="312"/>
      <c r="AV84" s="312"/>
      <c r="AW84" s="312"/>
      <c r="AX84" s="312"/>
      <c r="AY84" s="312"/>
      <c r="AZ84" s="312"/>
      <c r="BA84" s="312"/>
      <c r="BB84" s="312"/>
      <c r="BC84" s="313">
        <f>SUM(BC67:BC83)</f>
        <v>24.857654984080202</v>
      </c>
      <c r="BD84" s="154">
        <f>V84+AG84+AR84+BC84</f>
        <v>163.23193439546</v>
      </c>
    </row>
    <row r="85" ht="15.75">
      <c r="A85" s="103" t="s">
        <v>116</v>
      </c>
      <c r="B85" s="692" t="s">
        <v>117</v>
      </c>
      <c r="C85" s="686"/>
      <c r="D85" s="236"/>
      <c r="E85" s="426"/>
      <c r="F85" s="426"/>
      <c r="G85" s="426"/>
      <c r="H85" s="426"/>
      <c r="I85" s="426"/>
      <c r="J85" s="426"/>
      <c r="K85" s="658"/>
      <c r="L85" s="426"/>
      <c r="M85" s="549"/>
      <c r="N85" s="549"/>
      <c r="O85" s="549"/>
      <c r="P85" s="426"/>
      <c r="Q85" s="426"/>
      <c r="R85" s="426"/>
      <c r="S85" s="426"/>
      <c r="T85" s="426"/>
      <c r="U85" s="426"/>
      <c r="V85" s="426"/>
      <c r="W85" s="426"/>
      <c r="X85" s="426"/>
      <c r="Y85" s="426"/>
      <c r="Z85" s="426"/>
      <c r="AA85" s="426"/>
      <c r="AB85" s="426"/>
      <c r="AC85" s="426"/>
      <c r="AD85" s="426"/>
      <c r="AE85" s="426"/>
      <c r="AF85" s="426"/>
      <c r="AG85" s="426"/>
      <c r="AH85" s="426"/>
      <c r="AI85" s="426"/>
      <c r="AJ85" s="426"/>
      <c r="AK85" s="426"/>
      <c r="AL85" s="426"/>
      <c r="AM85" s="426"/>
      <c r="AN85" s="426"/>
      <c r="AO85" s="236"/>
      <c r="AP85" s="236"/>
    </row>
    <row r="86" ht="15.75">
      <c r="A86" s="103"/>
      <c r="B86" s="692" t="s">
        <v>63</v>
      </c>
      <c r="C86" s="686"/>
      <c r="D86" s="236"/>
      <c r="E86" s="554"/>
      <c r="F86" s="555"/>
      <c r="G86" s="555"/>
      <c r="H86" s="555"/>
      <c r="I86" s="668">
        <f>C87*G35</f>
        <v>3.2669980087499999</v>
      </c>
      <c r="J86" s="669"/>
      <c r="K86" s="670"/>
      <c r="L86" s="426"/>
      <c r="M86" s="549"/>
      <c r="N86" s="549"/>
      <c r="O86" s="549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6"/>
      <c r="AC86" s="426"/>
      <c r="AD86" s="426"/>
      <c r="AE86" s="426"/>
      <c r="AF86" s="426"/>
      <c r="AG86" s="426"/>
      <c r="AH86" s="426"/>
      <c r="AI86" s="426"/>
      <c r="AJ86" s="426"/>
      <c r="AK86" s="426"/>
      <c r="AL86" s="426"/>
      <c r="AM86" s="426"/>
      <c r="AN86" s="426"/>
      <c r="AO86" s="236"/>
      <c r="AP86" s="236"/>
    </row>
    <row r="87">
      <c r="A87" s="103"/>
      <c r="B87" s="588" t="s">
        <v>63</v>
      </c>
      <c r="C87" s="673">
        <f>J77*C35</f>
        <v>13.067992035</v>
      </c>
      <c r="D87" s="236"/>
      <c r="E87" s="582">
        <f>C87-C87/1.18</f>
        <v>1.9934225138135595</v>
      </c>
      <c r="F87" s="583">
        <v>0</v>
      </c>
      <c r="G87" s="583">
        <v>0</v>
      </c>
      <c r="H87" s="583">
        <f>I86*C21</f>
        <v>0.98009940262499995</v>
      </c>
      <c r="I87" s="583">
        <f>I86*C20</f>
        <v>0.42470974113749999</v>
      </c>
      <c r="J87" s="584">
        <f>I86-I87</f>
        <v>2.8422882676125001</v>
      </c>
      <c r="K87" s="585">
        <f>E87+I87</f>
        <v>2.4181322549510593</v>
      </c>
      <c r="L87" s="426"/>
      <c r="M87" s="549"/>
      <c r="N87" s="549"/>
      <c r="O87" s="549"/>
      <c r="P87" s="426"/>
      <c r="Q87" s="426"/>
      <c r="R87" s="426"/>
      <c r="S87" s="426"/>
      <c r="T87" s="426"/>
      <c r="U87" s="426"/>
      <c r="V87" s="426"/>
      <c r="W87" s="426"/>
      <c r="X87" s="426"/>
      <c r="Y87" s="426"/>
      <c r="Z87" s="426"/>
      <c r="AA87" s="426"/>
      <c r="AB87" s="426"/>
      <c r="AC87" s="426"/>
      <c r="AD87" s="426"/>
      <c r="AE87" s="426"/>
      <c r="AF87" s="426"/>
      <c r="AG87" s="426"/>
      <c r="AH87" s="426"/>
      <c r="AI87" s="426"/>
      <c r="AJ87" s="426"/>
      <c r="AK87" s="426"/>
      <c r="AL87" s="426"/>
      <c r="AM87" s="426"/>
      <c r="AN87" s="426"/>
      <c r="AO87" s="236"/>
      <c r="AP87" s="236"/>
    </row>
    <row r="88">
      <c r="A88" s="103"/>
      <c r="B88" s="612"/>
      <c r="C88" s="613"/>
      <c r="D88" s="236"/>
      <c r="E88" s="582"/>
      <c r="F88" s="583"/>
      <c r="G88" s="583"/>
      <c r="H88" s="583"/>
      <c r="I88" s="675">
        <f>C89*G36</f>
        <v>0.43124373715499997</v>
      </c>
      <c r="J88" s="584"/>
      <c r="K88" s="585"/>
      <c r="L88" s="426"/>
      <c r="M88" s="549"/>
      <c r="N88" s="549"/>
      <c r="O88" s="549"/>
      <c r="P88" s="426"/>
      <c r="Q88" s="426"/>
      <c r="R88" s="426"/>
      <c r="S88" s="426"/>
      <c r="T88" s="426"/>
      <c r="U88" s="426"/>
      <c r="V88" s="426"/>
      <c r="W88" s="426"/>
      <c r="X88" s="426"/>
      <c r="Y88" s="426"/>
      <c r="Z88" s="426"/>
      <c r="AA88" s="426"/>
      <c r="AB88" s="426"/>
      <c r="AC88" s="426"/>
      <c r="AD88" s="426"/>
      <c r="AE88" s="426"/>
      <c r="AF88" s="426"/>
      <c r="AG88" s="426"/>
      <c r="AH88" s="426"/>
      <c r="AI88" s="426"/>
      <c r="AJ88" s="426"/>
      <c r="AK88" s="426"/>
      <c r="AL88" s="426"/>
      <c r="AM88" s="426"/>
      <c r="AN88" s="426"/>
      <c r="AO88" s="236"/>
      <c r="AP88" s="236"/>
    </row>
    <row r="89">
      <c r="A89" s="103"/>
      <c r="B89" s="612" t="s">
        <v>65</v>
      </c>
      <c r="C89" s="613">
        <f>J77*C36</f>
        <v>2.3957985397499999</v>
      </c>
      <c r="D89" s="236"/>
      <c r="E89" s="582">
        <f>C89-C89/1.18</f>
        <v>0.36546079419915234</v>
      </c>
      <c r="F89" s="583">
        <v>0</v>
      </c>
      <c r="G89" s="583">
        <v>0</v>
      </c>
      <c r="H89" s="583">
        <f>I88*C21</f>
        <v>0.12937312114649999</v>
      </c>
      <c r="I89" s="583">
        <f>I88*C20</f>
        <v>0.056061685830149997</v>
      </c>
      <c r="J89" s="584">
        <f>I88-I89</f>
        <v>0.37518205132485</v>
      </c>
      <c r="K89" s="585">
        <f>E89+I89</f>
        <v>0.42152248002930232</v>
      </c>
      <c r="L89" s="426"/>
      <c r="M89" s="549"/>
      <c r="N89" s="549"/>
      <c r="O89" s="549"/>
      <c r="P89" s="426"/>
      <c r="Q89" s="426"/>
      <c r="R89" s="426"/>
      <c r="S89" s="426"/>
      <c r="T89" s="426"/>
      <c r="U89" s="426"/>
      <c r="V89" s="426"/>
      <c r="W89" s="426"/>
      <c r="X89" s="426"/>
      <c r="Y89" s="426"/>
      <c r="Z89" s="426"/>
      <c r="AA89" s="426"/>
      <c r="AB89" s="426"/>
      <c r="AC89" s="426"/>
      <c r="AD89" s="426"/>
      <c r="AE89" s="426"/>
      <c r="AF89" s="426"/>
      <c r="AG89" s="426"/>
      <c r="AH89" s="426"/>
      <c r="AI89" s="426"/>
      <c r="AJ89" s="426"/>
      <c r="AK89" s="426"/>
      <c r="AL89" s="426"/>
      <c r="AM89" s="426"/>
      <c r="AN89" s="426"/>
      <c r="AO89" s="236"/>
      <c r="AP89" s="236"/>
    </row>
    <row r="90">
      <c r="A90" s="103"/>
      <c r="B90" s="612"/>
      <c r="C90" s="613"/>
      <c r="D90" s="236"/>
      <c r="E90" s="582"/>
      <c r="F90" s="583"/>
      <c r="G90" s="583"/>
      <c r="H90" s="583"/>
      <c r="I90" s="675">
        <f>C91*G37</f>
        <v>1.197899269875</v>
      </c>
      <c r="J90" s="584"/>
      <c r="K90" s="585"/>
      <c r="L90" s="426"/>
      <c r="M90" s="549"/>
      <c r="N90" s="549"/>
      <c r="O90" s="549"/>
      <c r="P90" s="426"/>
      <c r="Q90" s="426"/>
      <c r="R90" s="426"/>
      <c r="S90" s="426"/>
      <c r="T90" s="426"/>
      <c r="U90" s="426"/>
      <c r="V90" s="426"/>
      <c r="W90" s="426"/>
      <c r="X90" s="426"/>
      <c r="Y90" s="426"/>
      <c r="Z90" s="426"/>
      <c r="AA90" s="426"/>
      <c r="AB90" s="426"/>
      <c r="AC90" s="426"/>
      <c r="AD90" s="426"/>
      <c r="AE90" s="426"/>
      <c r="AF90" s="426"/>
      <c r="AG90" s="426"/>
      <c r="AH90" s="426"/>
      <c r="AI90" s="426"/>
      <c r="AJ90" s="426"/>
      <c r="AK90" s="426"/>
      <c r="AL90" s="426"/>
      <c r="AM90" s="426"/>
      <c r="AN90" s="426"/>
      <c r="AO90" s="236"/>
      <c r="AP90" s="236"/>
    </row>
    <row r="91" ht="26.25">
      <c r="A91" s="103"/>
      <c r="B91" s="634" t="s">
        <v>114</v>
      </c>
      <c r="C91" s="613">
        <f>J77*C37</f>
        <v>4.7915970794999998</v>
      </c>
      <c r="D91" s="236"/>
      <c r="E91" s="582">
        <f>C91-C91/1.18</f>
        <v>0.73092158839830468</v>
      </c>
      <c r="F91" s="583">
        <v>0</v>
      </c>
      <c r="G91" s="583">
        <v>0</v>
      </c>
      <c r="H91" s="583">
        <f>I90*C21</f>
        <v>0.3593697809625</v>
      </c>
      <c r="I91" s="583">
        <f>I90*C20</f>
        <v>0.15572690508375001</v>
      </c>
      <c r="J91" s="584">
        <f>I90-I91</f>
        <v>1.04217236479125</v>
      </c>
      <c r="K91" s="585">
        <f>E91+I91</f>
        <v>0.88664849348205466</v>
      </c>
      <c r="L91" s="426"/>
      <c r="M91" s="549"/>
      <c r="N91" s="549"/>
      <c r="O91" s="549"/>
      <c r="P91" s="426"/>
      <c r="Q91" s="426"/>
      <c r="R91" s="426"/>
      <c r="S91" s="426"/>
      <c r="T91" s="426"/>
      <c r="U91" s="426"/>
      <c r="V91" s="426"/>
      <c r="W91" s="426"/>
      <c r="X91" s="426"/>
      <c r="Y91" s="426"/>
      <c r="Z91" s="426"/>
      <c r="AA91" s="426"/>
      <c r="AB91" s="426"/>
      <c r="AC91" s="426"/>
      <c r="AD91" s="426"/>
      <c r="AE91" s="426"/>
      <c r="AF91" s="426"/>
      <c r="AG91" s="426"/>
      <c r="AH91" s="426"/>
      <c r="AI91" s="426"/>
      <c r="AJ91" s="426"/>
      <c r="AK91" s="426"/>
      <c r="AL91" s="426"/>
      <c r="AM91" s="426"/>
      <c r="AN91" s="426"/>
      <c r="AO91" s="236"/>
      <c r="AP91" s="236"/>
    </row>
    <row r="92">
      <c r="A92" s="103"/>
      <c r="B92" s="634"/>
      <c r="C92" s="613"/>
      <c r="D92" s="236"/>
      <c r="E92" s="582"/>
      <c r="F92" s="583"/>
      <c r="G92" s="583"/>
      <c r="H92" s="583"/>
      <c r="I92" s="675">
        <f>C93*G38</f>
        <v>0.36590377698000004</v>
      </c>
      <c r="J92" s="584"/>
      <c r="K92" s="585"/>
      <c r="L92" s="426"/>
      <c r="M92" s="549"/>
      <c r="N92" s="549"/>
      <c r="O92" s="549"/>
      <c r="P92" s="426"/>
      <c r="Q92" s="426"/>
      <c r="R92" s="426"/>
      <c r="S92" s="426"/>
      <c r="T92" s="426"/>
      <c r="U92" s="426"/>
      <c r="V92" s="426"/>
      <c r="W92" s="426"/>
      <c r="X92" s="426"/>
      <c r="Y92" s="426"/>
      <c r="Z92" s="426"/>
      <c r="AA92" s="426"/>
      <c r="AB92" s="426"/>
      <c r="AC92" s="426"/>
      <c r="AD92" s="426"/>
      <c r="AE92" s="426"/>
      <c r="AF92" s="426"/>
      <c r="AG92" s="426"/>
      <c r="AH92" s="426"/>
      <c r="AI92" s="426"/>
      <c r="AJ92" s="426"/>
      <c r="AK92" s="426"/>
      <c r="AL92" s="426"/>
      <c r="AM92" s="426"/>
      <c r="AN92" s="426"/>
      <c r="AO92" s="236"/>
      <c r="AP92" s="236"/>
    </row>
    <row r="93" ht="27">
      <c r="A93" s="103"/>
      <c r="B93" s="641" t="s">
        <v>115</v>
      </c>
      <c r="C93" s="676">
        <f>J77*C38</f>
        <v>1.5245990707500001</v>
      </c>
      <c r="D93" s="236"/>
      <c r="E93" s="522">
        <f>C93-C93/1.18</f>
        <v>0.23256595994491525</v>
      </c>
      <c r="F93" s="525">
        <v>0</v>
      </c>
      <c r="G93" s="525">
        <v>0</v>
      </c>
      <c r="H93" s="525">
        <f>I92*C21</f>
        <v>0.10977113309400001</v>
      </c>
      <c r="I93" s="525">
        <f>I92*C20</f>
        <v>0.047567491007400008</v>
      </c>
      <c r="J93" s="526">
        <f>I92-I93</f>
        <v>0.31833628597260005</v>
      </c>
      <c r="K93" s="638">
        <f>E93+I93</f>
        <v>0.28013345095231523</v>
      </c>
      <c r="L93" s="426"/>
      <c r="M93" s="549"/>
      <c r="N93" s="549"/>
      <c r="O93" s="549"/>
      <c r="P93" s="426"/>
      <c r="Q93" s="426"/>
      <c r="R93" s="426"/>
      <c r="S93" s="426"/>
      <c r="T93" s="426"/>
      <c r="U93" s="426"/>
      <c r="V93" s="426"/>
      <c r="W93" s="426"/>
      <c r="X93" s="426"/>
      <c r="Y93" s="426"/>
      <c r="Z93" s="426"/>
      <c r="AA93" s="426"/>
      <c r="AB93" s="426"/>
      <c r="AC93" s="426"/>
      <c r="AD93" s="426"/>
      <c r="AE93" s="426"/>
      <c r="AF93" s="426"/>
      <c r="AG93" s="426"/>
      <c r="AH93" s="426"/>
      <c r="AI93" s="426"/>
      <c r="AJ93" s="426"/>
      <c r="AK93" s="426"/>
      <c r="AL93" s="426"/>
      <c r="AM93" s="426"/>
      <c r="AN93" s="426"/>
      <c r="AO93" s="236"/>
      <c r="AP93" s="236"/>
    </row>
    <row r="94">
      <c r="A94" s="103"/>
      <c r="B94" s="470"/>
      <c r="C94" s="686"/>
      <c r="D94" s="236"/>
      <c r="E94" s="693"/>
      <c r="F94" s="693"/>
      <c r="G94" s="693"/>
      <c r="H94" s="693"/>
      <c r="I94" s="693"/>
      <c r="J94" s="694"/>
      <c r="K94" s="695"/>
      <c r="L94" s="426"/>
      <c r="M94" s="549"/>
      <c r="N94" s="549"/>
      <c r="O94" s="549"/>
      <c r="P94" s="426"/>
      <c r="Q94" s="426"/>
      <c r="R94" s="426"/>
      <c r="S94" s="426"/>
      <c r="T94" s="426"/>
      <c r="U94" s="426"/>
      <c r="V94" s="426"/>
      <c r="W94" s="426"/>
      <c r="X94" s="426"/>
      <c r="Y94" s="426"/>
      <c r="Z94" s="426"/>
      <c r="AA94" s="426"/>
      <c r="AB94" s="426"/>
      <c r="AC94" s="426"/>
      <c r="AD94" s="426"/>
      <c r="AE94" s="426"/>
      <c r="AF94" s="426"/>
      <c r="AG94" s="426"/>
      <c r="AH94" s="426"/>
      <c r="AI94" s="426"/>
      <c r="AJ94" s="426"/>
      <c r="AK94" s="426"/>
      <c r="AL94" s="426"/>
      <c r="AM94" s="426"/>
      <c r="AN94" s="426"/>
      <c r="AO94" s="236"/>
      <c r="AP94" s="236"/>
    </row>
    <row r="95" ht="15.75">
      <c r="A95" s="103" t="s">
        <v>118</v>
      </c>
      <c r="B95" s="692" t="s">
        <v>119</v>
      </c>
      <c r="C95" s="686"/>
      <c r="D95" s="236"/>
      <c r="E95" s="546"/>
      <c r="F95" s="546"/>
      <c r="G95" s="546"/>
      <c r="H95" s="546"/>
      <c r="I95" s="546"/>
      <c r="J95" s="546"/>
      <c r="K95" s="696"/>
      <c r="L95" s="426"/>
      <c r="M95" s="549"/>
      <c r="N95" s="549"/>
      <c r="O95" s="549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  <c r="AA95" s="426"/>
      <c r="AB95" s="426"/>
      <c r="AC95" s="426"/>
      <c r="AD95" s="426"/>
      <c r="AE95" s="426"/>
      <c r="AF95" s="426"/>
      <c r="AG95" s="426"/>
      <c r="AH95" s="426"/>
      <c r="AI95" s="426"/>
      <c r="AJ95" s="426"/>
      <c r="AK95" s="426"/>
      <c r="AL95" s="426"/>
      <c r="AM95" s="426"/>
      <c r="AN95" s="426"/>
      <c r="AO95" s="236"/>
      <c r="AP95" s="236"/>
    </row>
    <row r="96" ht="15.75">
      <c r="A96" s="103"/>
      <c r="B96" s="692" t="s">
        <v>63</v>
      </c>
      <c r="C96" s="686"/>
      <c r="D96" s="236"/>
      <c r="E96" s="554"/>
      <c r="F96" s="555"/>
      <c r="G96" s="555"/>
      <c r="H96" s="555"/>
      <c r="I96" s="668">
        <f>C97*G35</f>
        <v>0.42634324014187502</v>
      </c>
      <c r="J96" s="669"/>
      <c r="K96" s="670"/>
      <c r="L96" s="426"/>
      <c r="M96" s="549"/>
      <c r="N96" s="549"/>
      <c r="O96" s="549"/>
      <c r="P96" s="426"/>
      <c r="Q96" s="426"/>
      <c r="R96" s="426"/>
      <c r="S96" s="426"/>
      <c r="T96" s="426"/>
      <c r="U96" s="426"/>
      <c r="V96" s="426"/>
      <c r="W96" s="426"/>
      <c r="X96" s="426"/>
      <c r="Y96" s="426"/>
      <c r="Z96" s="426"/>
      <c r="AA96" s="426"/>
      <c r="AB96" s="426"/>
      <c r="AC96" s="426"/>
      <c r="AD96" s="426"/>
      <c r="AE96" s="426"/>
      <c r="AF96" s="426"/>
      <c r="AG96" s="426"/>
      <c r="AH96" s="426"/>
      <c r="AI96" s="426"/>
      <c r="AJ96" s="426"/>
      <c r="AK96" s="426"/>
      <c r="AL96" s="426"/>
      <c r="AM96" s="426"/>
      <c r="AN96" s="426"/>
      <c r="AO96" s="236"/>
      <c r="AP96" s="236"/>
    </row>
    <row r="97">
      <c r="A97" s="103"/>
      <c r="B97" s="588" t="s">
        <v>63</v>
      </c>
      <c r="C97" s="673">
        <f>J87*C35</f>
        <v>1.7053729605675001</v>
      </c>
      <c r="D97" s="236"/>
      <c r="E97" s="582">
        <f>C97-C97/1.18</f>
        <v>0.26014163805266932</v>
      </c>
      <c r="F97" s="583">
        <v>0</v>
      </c>
      <c r="G97" s="583">
        <v>0</v>
      </c>
      <c r="H97" s="583">
        <f>I96*C21</f>
        <v>0.12790297204256251</v>
      </c>
      <c r="I97" s="583">
        <f>I96*C20</f>
        <v>0.055424621218443756</v>
      </c>
      <c r="J97" s="584">
        <f>I96-I97</f>
        <v>0.37091861892343125</v>
      </c>
      <c r="K97" s="585">
        <f>E97+I97</f>
        <v>0.31556625927111309</v>
      </c>
      <c r="L97" s="426"/>
      <c r="M97" s="549"/>
      <c r="N97" s="549"/>
      <c r="O97" s="549"/>
      <c r="P97" s="426"/>
      <c r="Q97" s="426"/>
      <c r="R97" s="426"/>
      <c r="S97" s="426"/>
      <c r="T97" s="426"/>
      <c r="U97" s="426"/>
      <c r="V97" s="426"/>
      <c r="W97" s="426"/>
      <c r="X97" s="426"/>
      <c r="Y97" s="426"/>
      <c r="Z97" s="426"/>
      <c r="AA97" s="426"/>
      <c r="AB97" s="426"/>
      <c r="AC97" s="426"/>
      <c r="AD97" s="426"/>
      <c r="AE97" s="426"/>
      <c r="AF97" s="426"/>
      <c r="AG97" s="426"/>
      <c r="AH97" s="426"/>
      <c r="AI97" s="426"/>
      <c r="AJ97" s="426"/>
      <c r="AK97" s="426"/>
      <c r="AL97" s="426"/>
      <c r="AM97" s="426"/>
      <c r="AN97" s="426"/>
      <c r="AO97" s="236"/>
      <c r="AP97" s="236"/>
    </row>
    <row r="98">
      <c r="A98" s="103"/>
      <c r="B98" s="612"/>
      <c r="C98" s="613"/>
      <c r="D98" s="236"/>
      <c r="E98" s="582"/>
      <c r="F98" s="583"/>
      <c r="G98" s="583"/>
      <c r="H98" s="583"/>
      <c r="I98" s="675">
        <f>C99*G36</f>
        <v>0.056277307698727505</v>
      </c>
      <c r="J98" s="584"/>
      <c r="K98" s="585"/>
      <c r="L98" s="426"/>
      <c r="M98" s="549"/>
      <c r="N98" s="549"/>
      <c r="O98" s="549"/>
      <c r="P98" s="426"/>
      <c r="Q98" s="426"/>
      <c r="R98" s="426"/>
      <c r="S98" s="426"/>
      <c r="T98" s="426"/>
      <c r="U98" s="426"/>
      <c r="V98" s="426"/>
      <c r="W98" s="426"/>
      <c r="X98" s="426"/>
      <c r="Y98" s="426"/>
      <c r="Z98" s="426"/>
      <c r="AA98" s="426"/>
      <c r="AB98" s="426"/>
      <c r="AC98" s="426"/>
      <c r="AD98" s="426"/>
      <c r="AE98" s="426"/>
      <c r="AF98" s="426"/>
      <c r="AG98" s="426"/>
      <c r="AH98" s="426"/>
      <c r="AI98" s="426"/>
      <c r="AJ98" s="426"/>
      <c r="AK98" s="426"/>
      <c r="AL98" s="426"/>
      <c r="AM98" s="426"/>
      <c r="AN98" s="426"/>
      <c r="AO98" s="236"/>
      <c r="AP98" s="236"/>
    </row>
    <row r="99">
      <c r="A99" s="103"/>
      <c r="B99" s="612" t="s">
        <v>65</v>
      </c>
      <c r="C99" s="613">
        <f>J87*C36</f>
        <v>0.31265170943737502</v>
      </c>
      <c r="D99" s="236"/>
      <c r="E99" s="582">
        <f>C99-C99/1.18</f>
        <v>0.047692633642989424</v>
      </c>
      <c r="F99" s="583">
        <v>0</v>
      </c>
      <c r="G99" s="583">
        <v>0</v>
      </c>
      <c r="H99" s="583">
        <f>I98*C21</f>
        <v>0.016883192309618249</v>
      </c>
      <c r="I99" s="583">
        <f>I98*C20</f>
        <v>0.0073160500008345756</v>
      </c>
      <c r="J99" s="584">
        <f>I98-I99</f>
        <v>0.048961257697892932</v>
      </c>
      <c r="K99" s="585">
        <f>E99+I99</f>
        <v>0.055008683643823997</v>
      </c>
      <c r="L99" s="426"/>
      <c r="M99" s="549"/>
      <c r="N99" s="549"/>
      <c r="O99" s="549"/>
      <c r="P99" s="426"/>
      <c r="Q99" s="426"/>
      <c r="R99" s="426"/>
      <c r="S99" s="426"/>
      <c r="T99" s="426"/>
      <c r="U99" s="426"/>
      <c r="V99" s="426"/>
      <c r="W99" s="426"/>
      <c r="X99" s="426"/>
      <c r="Y99" s="426"/>
      <c r="Z99" s="426"/>
      <c r="AA99" s="426"/>
      <c r="AB99" s="426"/>
      <c r="AC99" s="426"/>
      <c r="AD99" s="426"/>
      <c r="AE99" s="426"/>
      <c r="AF99" s="426"/>
      <c r="AG99" s="426"/>
      <c r="AH99" s="426"/>
      <c r="AI99" s="426"/>
      <c r="AJ99" s="426"/>
      <c r="AK99" s="426"/>
      <c r="AL99" s="426"/>
      <c r="AM99" s="426"/>
      <c r="AN99" s="426"/>
      <c r="AO99" s="236"/>
      <c r="AP99" s="236"/>
    </row>
    <row r="100">
      <c r="A100" s="103"/>
      <c r="B100" s="612"/>
      <c r="C100" s="613"/>
      <c r="D100" s="236"/>
      <c r="E100" s="582"/>
      <c r="F100" s="583"/>
      <c r="G100" s="583"/>
      <c r="H100" s="583"/>
      <c r="I100" s="675">
        <f>C101*G37</f>
        <v>0.15632585471868751</v>
      </c>
      <c r="J100" s="584"/>
      <c r="K100" s="585"/>
      <c r="L100" s="426"/>
      <c r="M100" s="549"/>
      <c r="N100" s="549"/>
      <c r="O100" s="549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6"/>
      <c r="AC100" s="426"/>
      <c r="AD100" s="426"/>
      <c r="AE100" s="426"/>
      <c r="AF100" s="426"/>
      <c r="AG100" s="426"/>
      <c r="AH100" s="426"/>
      <c r="AI100" s="426"/>
      <c r="AJ100" s="426"/>
      <c r="AK100" s="426"/>
      <c r="AL100" s="426"/>
      <c r="AM100" s="426"/>
      <c r="AN100" s="426"/>
      <c r="AO100" s="236"/>
      <c r="AP100" s="236"/>
    </row>
    <row r="101" ht="26.25">
      <c r="A101" s="103"/>
      <c r="B101" s="634" t="s">
        <v>114</v>
      </c>
      <c r="C101" s="613">
        <f>J87*C37</f>
        <v>0.62530341887475005</v>
      </c>
      <c r="D101" s="236"/>
      <c r="E101" s="582">
        <f>C101-C101/1.18</f>
        <v>0.095385267285978848</v>
      </c>
      <c r="F101" s="583">
        <v>0</v>
      </c>
      <c r="G101" s="583">
        <v>0</v>
      </c>
      <c r="H101" s="583">
        <f>I100*C21</f>
        <v>0.04689775641560625</v>
      </c>
      <c r="I101" s="583">
        <f>I100*C20</f>
        <v>0.020322361113429378</v>
      </c>
      <c r="J101" s="584">
        <f>I100-I101</f>
        <v>0.13600349360525812</v>
      </c>
      <c r="K101" s="585">
        <f>E101+I101</f>
        <v>0.11570762839940822</v>
      </c>
      <c r="L101" s="426"/>
      <c r="M101" s="549"/>
      <c r="N101" s="549"/>
      <c r="O101" s="549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26"/>
      <c r="AB101" s="426"/>
      <c r="AC101" s="426"/>
      <c r="AD101" s="426"/>
      <c r="AE101" s="426"/>
      <c r="AF101" s="426"/>
      <c r="AG101" s="426"/>
      <c r="AH101" s="426"/>
      <c r="AI101" s="426"/>
      <c r="AJ101" s="426"/>
      <c r="AK101" s="426"/>
      <c r="AL101" s="426"/>
      <c r="AM101" s="426"/>
      <c r="AN101" s="426"/>
      <c r="AO101" s="236"/>
      <c r="AP101" s="236"/>
    </row>
    <row r="102">
      <c r="A102" s="103"/>
      <c r="B102" s="634"/>
      <c r="C102" s="613"/>
      <c r="D102" s="236"/>
      <c r="E102" s="582"/>
      <c r="F102" s="583"/>
      <c r="G102" s="583"/>
      <c r="H102" s="583"/>
      <c r="I102" s="675">
        <f>C103*G38</f>
        <v>0.047750442895890005</v>
      </c>
      <c r="J102" s="584"/>
      <c r="K102" s="585"/>
      <c r="L102" s="426"/>
      <c r="M102" s="549"/>
      <c r="N102" s="549"/>
      <c r="O102" s="549"/>
      <c r="P102" s="426"/>
      <c r="Q102" s="426"/>
      <c r="R102" s="426"/>
      <c r="S102" s="426"/>
      <c r="T102" s="426"/>
      <c r="U102" s="426"/>
      <c r="V102" s="426"/>
      <c r="W102" s="426"/>
      <c r="X102" s="426"/>
      <c r="Y102" s="426"/>
      <c r="Z102" s="426"/>
      <c r="AA102" s="426"/>
      <c r="AB102" s="426"/>
      <c r="AC102" s="426"/>
      <c r="AD102" s="426"/>
      <c r="AE102" s="426"/>
      <c r="AF102" s="426"/>
      <c r="AG102" s="426"/>
      <c r="AH102" s="426"/>
      <c r="AI102" s="426"/>
      <c r="AJ102" s="426"/>
      <c r="AK102" s="426"/>
      <c r="AL102" s="426"/>
      <c r="AM102" s="426"/>
      <c r="AN102" s="426"/>
      <c r="AO102" s="236"/>
      <c r="AP102" s="236"/>
    </row>
    <row r="103" ht="27">
      <c r="A103" s="103"/>
      <c r="B103" s="641" t="s">
        <v>115</v>
      </c>
      <c r="C103" s="676">
        <f>J87*C38</f>
        <v>0.19896017873287503</v>
      </c>
      <c r="D103" s="236"/>
      <c r="E103" s="522">
        <f>C103-C103/1.18</f>
        <v>0.030349857772811434</v>
      </c>
      <c r="F103" s="525">
        <v>0</v>
      </c>
      <c r="G103" s="525">
        <v>0</v>
      </c>
      <c r="H103" s="525">
        <f>I102*C21</f>
        <v>0.014325132868767</v>
      </c>
      <c r="I103" s="525">
        <f>I102*C20</f>
        <v>0.0062075575764657005</v>
      </c>
      <c r="J103" s="526">
        <f>I102-I103</f>
        <v>0.041542885319424308</v>
      </c>
      <c r="K103" s="638">
        <f>E103+I103</f>
        <v>0.036557415349277131</v>
      </c>
      <c r="L103" s="426"/>
      <c r="M103" s="549"/>
      <c r="N103" s="549"/>
      <c r="O103" s="549"/>
      <c r="P103" s="426"/>
      <c r="Q103" s="426"/>
      <c r="R103" s="426"/>
      <c r="S103" s="426"/>
      <c r="T103" s="426"/>
      <c r="U103" s="426"/>
      <c r="V103" s="426"/>
      <c r="W103" s="426"/>
      <c r="X103" s="426"/>
      <c r="Y103" s="426"/>
      <c r="Z103" s="426"/>
      <c r="AA103" s="426"/>
      <c r="AB103" s="426"/>
      <c r="AC103" s="426"/>
      <c r="AD103" s="426"/>
      <c r="AE103" s="426"/>
      <c r="AF103" s="426"/>
      <c r="AG103" s="426"/>
      <c r="AH103" s="426"/>
      <c r="AI103" s="426"/>
      <c r="AJ103" s="426"/>
      <c r="AK103" s="426"/>
      <c r="AL103" s="426"/>
      <c r="AM103" s="426"/>
      <c r="AN103" s="426"/>
      <c r="AO103" s="236"/>
      <c r="AP103" s="236"/>
    </row>
    <row r="104">
      <c r="A104" s="103"/>
      <c r="B104" s="470"/>
      <c r="C104" s="686"/>
      <c r="D104" s="236"/>
      <c r="E104" s="693"/>
      <c r="F104" s="693"/>
      <c r="G104" s="693"/>
      <c r="H104" s="693"/>
      <c r="I104" s="693"/>
      <c r="J104" s="694"/>
      <c r="K104" s="695"/>
      <c r="L104" s="426"/>
      <c r="M104" s="549"/>
      <c r="N104" s="549"/>
      <c r="O104" s="549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  <c r="AA104" s="426"/>
      <c r="AB104" s="426"/>
      <c r="AC104" s="426"/>
      <c r="AD104" s="426"/>
      <c r="AE104" s="426"/>
      <c r="AF104" s="426"/>
      <c r="AG104" s="426"/>
      <c r="AH104" s="426"/>
      <c r="AI104" s="426"/>
      <c r="AJ104" s="426"/>
      <c r="AK104" s="426"/>
      <c r="AL104" s="426"/>
      <c r="AM104" s="426"/>
      <c r="AN104" s="426"/>
      <c r="AO104" s="236"/>
      <c r="AP104" s="236"/>
    </row>
    <row r="105" ht="15.75">
      <c r="A105" s="103"/>
      <c r="B105" s="692"/>
      <c r="C105" s="686"/>
      <c r="D105" s="236"/>
      <c r="E105" s="546"/>
      <c r="F105" s="546"/>
      <c r="G105" s="546"/>
      <c r="H105" s="546"/>
      <c r="I105" s="546"/>
      <c r="J105" s="546"/>
      <c r="K105" s="695"/>
      <c r="L105" s="426"/>
      <c r="M105" s="549"/>
      <c r="N105" s="549"/>
      <c r="O105" s="549"/>
      <c r="P105" s="426"/>
      <c r="Q105" s="426"/>
      <c r="R105" s="426"/>
      <c r="S105" s="426"/>
      <c r="T105" s="426"/>
      <c r="U105" s="426"/>
      <c r="V105" s="426"/>
      <c r="W105" s="426"/>
      <c r="X105" s="426"/>
      <c r="Y105" s="426"/>
      <c r="Z105" s="426"/>
      <c r="AA105" s="426"/>
      <c r="AB105" s="426"/>
      <c r="AC105" s="426"/>
      <c r="AD105" s="426"/>
      <c r="AE105" s="426"/>
      <c r="AF105" s="426"/>
      <c r="AG105" s="426"/>
      <c r="AH105" s="426"/>
      <c r="AI105" s="426"/>
      <c r="AJ105" s="426"/>
      <c r="AK105" s="426"/>
      <c r="AL105" s="426"/>
      <c r="AM105" s="426"/>
      <c r="AN105" s="426"/>
      <c r="AO105" s="236"/>
      <c r="AP105" s="236"/>
    </row>
    <row r="106" ht="15.75">
      <c r="A106" s="103" t="s">
        <v>120</v>
      </c>
      <c r="B106" s="417" t="s">
        <v>65</v>
      </c>
      <c r="C106" s="686"/>
      <c r="D106" s="236"/>
      <c r="E106" s="554"/>
      <c r="F106" s="555"/>
      <c r="G106" s="555"/>
      <c r="H106" s="555"/>
      <c r="I106" s="668">
        <f>C107*G35</f>
        <v>3.3045497099999994</v>
      </c>
      <c r="J106" s="669"/>
      <c r="K106" s="670"/>
      <c r="L106" s="426"/>
      <c r="M106" s="549"/>
      <c r="N106" s="549"/>
      <c r="O106" s="549"/>
      <c r="P106" s="426"/>
      <c r="Q106" s="426"/>
      <c r="R106" s="426"/>
      <c r="S106" s="426"/>
      <c r="T106" s="426"/>
      <c r="U106" s="426"/>
      <c r="V106" s="426"/>
      <c r="W106" s="426"/>
      <c r="X106" s="426"/>
      <c r="Y106" s="426"/>
      <c r="Z106" s="426"/>
      <c r="AA106" s="426"/>
      <c r="AB106" s="426"/>
      <c r="AC106" s="426"/>
      <c r="AD106" s="426"/>
      <c r="AE106" s="426"/>
      <c r="AF106" s="426"/>
      <c r="AG106" s="426"/>
      <c r="AH106" s="426"/>
      <c r="AI106" s="426"/>
      <c r="AJ106" s="426"/>
      <c r="AK106" s="426"/>
      <c r="AL106" s="426"/>
      <c r="AM106" s="426"/>
      <c r="AN106" s="426"/>
      <c r="AO106" s="236"/>
      <c r="AP106" s="236"/>
    </row>
    <row r="107">
      <c r="A107" s="103"/>
      <c r="B107" s="588" t="s">
        <v>63</v>
      </c>
      <c r="C107" s="673">
        <f>J69*C35</f>
        <v>13.218198839999998</v>
      </c>
      <c r="D107" s="236"/>
      <c r="E107" s="582">
        <f>C107-C107/1.18</f>
        <v>2.0163354162711862</v>
      </c>
      <c r="F107" s="583">
        <v>0</v>
      </c>
      <c r="G107" s="583">
        <v>0</v>
      </c>
      <c r="H107" s="583">
        <f>I106*C21</f>
        <v>0.99136491299999974</v>
      </c>
      <c r="I107" s="583">
        <f>I106*C20</f>
        <v>0.42959146229999995</v>
      </c>
      <c r="J107" s="584">
        <f>I106-I107</f>
        <v>2.8749582476999995</v>
      </c>
      <c r="K107" s="585">
        <f>E107+I107</f>
        <v>2.4459268785711861</v>
      </c>
      <c r="L107" s="426"/>
      <c r="M107" s="549"/>
      <c r="N107" s="549"/>
      <c r="O107" s="549"/>
      <c r="P107" s="426"/>
      <c r="Q107" s="426"/>
      <c r="R107" s="426"/>
      <c r="S107" s="426"/>
      <c r="T107" s="426"/>
      <c r="U107" s="426"/>
      <c r="V107" s="426"/>
      <c r="W107" s="426"/>
      <c r="X107" s="426"/>
      <c r="Y107" s="426"/>
      <c r="Z107" s="426"/>
      <c r="AA107" s="426"/>
      <c r="AB107" s="426"/>
      <c r="AC107" s="426"/>
      <c r="AD107" s="426"/>
      <c r="AE107" s="426"/>
      <c r="AF107" s="426"/>
      <c r="AG107" s="426"/>
      <c r="AH107" s="426"/>
      <c r="AI107" s="426"/>
      <c r="AJ107" s="426"/>
      <c r="AK107" s="426"/>
      <c r="AL107" s="426"/>
      <c r="AM107" s="426"/>
      <c r="AN107" s="426"/>
      <c r="AO107" s="236"/>
      <c r="AP107" s="236"/>
    </row>
    <row r="108">
      <c r="A108" s="103"/>
      <c r="B108" s="612"/>
      <c r="C108" s="613"/>
      <c r="D108" s="236"/>
      <c r="E108" s="582"/>
      <c r="F108" s="583"/>
      <c r="G108" s="583"/>
      <c r="H108" s="583"/>
      <c r="I108" s="675">
        <f>C109*G36</f>
        <v>0.43620056171999994</v>
      </c>
      <c r="J108" s="584"/>
      <c r="K108" s="585"/>
      <c r="L108" s="426"/>
      <c r="M108" s="549"/>
      <c r="N108" s="549"/>
      <c r="O108" s="549"/>
      <c r="P108" s="426"/>
      <c r="Q108" s="426"/>
      <c r="R108" s="426"/>
      <c r="S108" s="426"/>
      <c r="T108" s="426"/>
      <c r="U108" s="426"/>
      <c r="V108" s="426"/>
      <c r="W108" s="426"/>
      <c r="X108" s="426"/>
      <c r="Y108" s="426"/>
      <c r="Z108" s="426"/>
      <c r="AA108" s="426"/>
      <c r="AB108" s="426"/>
      <c r="AC108" s="426"/>
      <c r="AD108" s="426"/>
      <c r="AE108" s="426"/>
      <c r="AF108" s="426"/>
      <c r="AG108" s="426"/>
      <c r="AH108" s="426"/>
      <c r="AI108" s="426"/>
      <c r="AJ108" s="426"/>
      <c r="AK108" s="426"/>
      <c r="AL108" s="426"/>
      <c r="AM108" s="426"/>
      <c r="AN108" s="426"/>
      <c r="AO108" s="236"/>
      <c r="AP108" s="236"/>
    </row>
    <row r="109">
      <c r="A109" s="103"/>
      <c r="B109" s="612" t="s">
        <v>65</v>
      </c>
      <c r="C109" s="613">
        <f>J69*C36</f>
        <v>2.4233364539999998</v>
      </c>
      <c r="D109" s="236"/>
      <c r="E109" s="582">
        <f>C109-C109/1.18</f>
        <v>0.36966149298305062</v>
      </c>
      <c r="F109" s="583">
        <v>0</v>
      </c>
      <c r="G109" s="583">
        <v>0</v>
      </c>
      <c r="H109" s="583">
        <f>I108*C21</f>
        <v>0.13086016851599996</v>
      </c>
      <c r="I109" s="583">
        <f>I108*C20</f>
        <v>0.056706073023599993</v>
      </c>
      <c r="J109" s="584">
        <f>I108-I109</f>
        <v>0.37949448869639996</v>
      </c>
      <c r="K109" s="585">
        <f>E109+I109</f>
        <v>0.4263675660066506</v>
      </c>
      <c r="L109" s="426"/>
      <c r="M109" s="549"/>
      <c r="N109" s="549"/>
      <c r="O109" s="549"/>
      <c r="P109" s="426"/>
      <c r="Q109" s="426"/>
      <c r="R109" s="426"/>
      <c r="S109" s="426"/>
      <c r="T109" s="426"/>
      <c r="U109" s="426"/>
      <c r="V109" s="426"/>
      <c r="W109" s="426"/>
      <c r="X109" s="426"/>
      <c r="Y109" s="426"/>
      <c r="Z109" s="426"/>
      <c r="AA109" s="426"/>
      <c r="AB109" s="426"/>
      <c r="AC109" s="426"/>
      <c r="AD109" s="426"/>
      <c r="AE109" s="426"/>
      <c r="AF109" s="426"/>
      <c r="AG109" s="426"/>
      <c r="AH109" s="426"/>
      <c r="AI109" s="426"/>
      <c r="AJ109" s="426"/>
      <c r="AK109" s="426"/>
      <c r="AL109" s="426"/>
      <c r="AM109" s="426"/>
      <c r="AN109" s="426"/>
      <c r="AO109" s="236"/>
      <c r="AP109" s="236"/>
    </row>
    <row r="110">
      <c r="A110" s="103"/>
      <c r="B110" s="612"/>
      <c r="C110" s="613"/>
      <c r="D110" s="236"/>
      <c r="E110" s="582"/>
      <c r="F110" s="583"/>
      <c r="G110" s="583"/>
      <c r="H110" s="583"/>
      <c r="I110" s="675">
        <f>C111*G37</f>
        <v>1.2116682269999999</v>
      </c>
      <c r="J110" s="584"/>
      <c r="K110" s="585"/>
      <c r="L110" s="426"/>
      <c r="M110" s="549"/>
      <c r="N110" s="549"/>
      <c r="O110" s="549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236"/>
      <c r="AP110" s="236"/>
    </row>
    <row r="111" ht="26.25">
      <c r="A111" s="103"/>
      <c r="B111" s="634" t="s">
        <v>114</v>
      </c>
      <c r="C111" s="613">
        <f>J69*C37</f>
        <v>4.8466729079999995</v>
      </c>
      <c r="D111" s="236"/>
      <c r="E111" s="582">
        <f>C111-C111/1.18</f>
        <v>0.73932298596610124</v>
      </c>
      <c r="F111" s="583">
        <v>0</v>
      </c>
      <c r="G111" s="583">
        <v>0</v>
      </c>
      <c r="H111" s="583">
        <f>I110*C21</f>
        <v>0.36350046809999997</v>
      </c>
      <c r="I111" s="583">
        <f>I110*C20</f>
        <v>0.15751686950999999</v>
      </c>
      <c r="J111" s="584">
        <f>I110-I111</f>
        <v>1.0541513574899999</v>
      </c>
      <c r="K111" s="585">
        <f>E111+I111</f>
        <v>0.89683985547610123</v>
      </c>
      <c r="L111" s="426"/>
      <c r="M111" s="549"/>
      <c r="N111" s="549"/>
      <c r="O111" s="549"/>
      <c r="P111" s="426"/>
      <c r="Q111" s="426"/>
      <c r="R111" s="426"/>
      <c r="S111" s="426"/>
      <c r="T111" s="426"/>
      <c r="U111" s="426"/>
      <c r="V111" s="426"/>
      <c r="W111" s="426"/>
      <c r="X111" s="426"/>
      <c r="Y111" s="426"/>
      <c r="Z111" s="426"/>
      <c r="AA111" s="426"/>
      <c r="AB111" s="426"/>
      <c r="AC111" s="426"/>
      <c r="AD111" s="426"/>
      <c r="AE111" s="426"/>
      <c r="AF111" s="426"/>
      <c r="AG111" s="426"/>
      <c r="AH111" s="426"/>
      <c r="AI111" s="426"/>
      <c r="AJ111" s="426"/>
      <c r="AK111" s="426"/>
      <c r="AL111" s="426"/>
      <c r="AM111" s="426"/>
      <c r="AN111" s="426"/>
      <c r="AO111" s="236"/>
      <c r="AP111" s="236"/>
    </row>
    <row r="112">
      <c r="A112" s="103"/>
      <c r="B112" s="634"/>
      <c r="C112" s="613"/>
      <c r="D112" s="236"/>
      <c r="E112" s="582"/>
      <c r="F112" s="583"/>
      <c r="G112" s="583"/>
      <c r="H112" s="583"/>
      <c r="I112" s="675">
        <f>C113*G38</f>
        <v>0.37010956752000002</v>
      </c>
      <c r="J112" s="584"/>
      <c r="K112" s="585"/>
      <c r="L112" s="426"/>
      <c r="M112" s="549"/>
      <c r="N112" s="549"/>
      <c r="O112" s="549"/>
      <c r="P112" s="426"/>
      <c r="Q112" s="426"/>
      <c r="R112" s="426"/>
      <c r="S112" s="426"/>
      <c r="T112" s="426"/>
      <c r="U112" s="426"/>
      <c r="V112" s="426"/>
      <c r="W112" s="426"/>
      <c r="X112" s="426"/>
      <c r="Y112" s="426"/>
      <c r="Z112" s="426"/>
      <c r="AA112" s="426"/>
      <c r="AB112" s="426"/>
      <c r="AC112" s="426"/>
      <c r="AD112" s="426"/>
      <c r="AE112" s="426"/>
      <c r="AF112" s="426"/>
      <c r="AG112" s="426"/>
      <c r="AH112" s="426"/>
      <c r="AI112" s="426"/>
      <c r="AJ112" s="426"/>
      <c r="AK112" s="426"/>
      <c r="AL112" s="426"/>
      <c r="AM112" s="426"/>
      <c r="AN112" s="426"/>
      <c r="AO112" s="236"/>
      <c r="AP112" s="236"/>
    </row>
    <row r="113" ht="27">
      <c r="A113" s="103"/>
      <c r="B113" s="641" t="s">
        <v>115</v>
      </c>
      <c r="C113" s="676">
        <f>J69*C38</f>
        <v>1.5421231980000001</v>
      </c>
      <c r="D113" s="236"/>
      <c r="E113" s="522">
        <f>C113-C113/1.18</f>
        <v>0.23523913189830492</v>
      </c>
      <c r="F113" s="525">
        <v>0</v>
      </c>
      <c r="G113" s="525">
        <v>0</v>
      </c>
      <c r="H113" s="525">
        <f>I112*C21</f>
        <v>0.111032870256</v>
      </c>
      <c r="I113" s="525">
        <f>I112*C20</f>
        <v>0.048114243777600006</v>
      </c>
      <c r="J113" s="526">
        <f>I112-I113</f>
        <v>0.32199532374240003</v>
      </c>
      <c r="K113" s="638">
        <f>E113+I113</f>
        <v>0.28335337567590491</v>
      </c>
      <c r="L113" s="426"/>
      <c r="M113" s="549"/>
      <c r="N113" s="549"/>
      <c r="O113" s="549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6"/>
      <c r="AC113" s="426"/>
      <c r="AD113" s="426"/>
      <c r="AE113" s="426"/>
      <c r="AF113" s="426"/>
      <c r="AG113" s="426"/>
      <c r="AH113" s="426"/>
      <c r="AI113" s="426"/>
      <c r="AJ113" s="426"/>
      <c r="AK113" s="426"/>
      <c r="AL113" s="426"/>
      <c r="AM113" s="426"/>
      <c r="AN113" s="426"/>
      <c r="AO113" s="236"/>
      <c r="AP113" s="236"/>
    </row>
    <row r="114">
      <c r="A114" s="103"/>
      <c r="B114" s="470"/>
      <c r="C114" s="686"/>
      <c r="D114" s="236"/>
      <c r="E114" s="546"/>
      <c r="F114" s="546"/>
      <c r="G114" s="546"/>
      <c r="H114" s="546"/>
      <c r="I114" s="546"/>
      <c r="J114" s="546"/>
      <c r="K114" s="695"/>
      <c r="L114" s="426"/>
      <c r="M114" s="549"/>
      <c r="N114" s="549"/>
      <c r="O114" s="549"/>
      <c r="P114" s="426"/>
      <c r="Q114" s="426"/>
      <c r="R114" s="426"/>
      <c r="S114" s="426"/>
      <c r="T114" s="426"/>
      <c r="U114" s="426"/>
      <c r="V114" s="426"/>
      <c r="W114" s="426"/>
      <c r="X114" s="426"/>
      <c r="Y114" s="426"/>
      <c r="Z114" s="426"/>
      <c r="AA114" s="426"/>
      <c r="AB114" s="426"/>
      <c r="AC114" s="426"/>
      <c r="AD114" s="426"/>
      <c r="AE114" s="426"/>
      <c r="AF114" s="426"/>
      <c r="AG114" s="426"/>
      <c r="AH114" s="426"/>
      <c r="AI114" s="426"/>
      <c r="AJ114" s="426"/>
      <c r="AK114" s="426"/>
      <c r="AL114" s="426"/>
      <c r="AM114" s="426"/>
      <c r="AN114" s="426"/>
      <c r="AO114" s="236"/>
      <c r="AP114" s="236"/>
    </row>
    <row r="115" ht="15.75">
      <c r="A115" s="103"/>
      <c r="B115" s="692"/>
      <c r="C115" s="686"/>
      <c r="D115" s="236"/>
      <c r="E115" s="546"/>
      <c r="F115" s="546"/>
      <c r="G115" s="546"/>
      <c r="H115" s="546"/>
      <c r="I115" s="546"/>
      <c r="J115" s="546"/>
      <c r="K115" s="695"/>
      <c r="L115" s="426"/>
      <c r="M115" s="549"/>
      <c r="N115" s="549"/>
      <c r="O115" s="549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6"/>
      <c r="AC115" s="426"/>
      <c r="AD115" s="426"/>
      <c r="AE115" s="426"/>
      <c r="AF115" s="426"/>
      <c r="AG115" s="426"/>
      <c r="AH115" s="426"/>
      <c r="AI115" s="426"/>
      <c r="AJ115" s="426"/>
      <c r="AK115" s="426"/>
      <c r="AL115" s="426"/>
      <c r="AM115" s="426"/>
      <c r="AN115" s="426"/>
      <c r="AO115" s="236"/>
      <c r="AP115" s="236"/>
    </row>
    <row r="116" ht="15.75">
      <c r="A116" s="103" t="s">
        <v>121</v>
      </c>
      <c r="B116" s="417" t="s">
        <v>114</v>
      </c>
      <c r="C116" s="547"/>
      <c r="D116" s="103"/>
      <c r="E116" s="697"/>
      <c r="F116" s="698"/>
      <c r="G116" s="698"/>
      <c r="H116" s="699"/>
      <c r="I116" s="700">
        <f>C117*G35</f>
        <v>9.17930475</v>
      </c>
      <c r="J116" s="701"/>
      <c r="K116" s="670"/>
      <c r="L116" s="426"/>
      <c r="M116" s="549"/>
      <c r="N116" s="549"/>
      <c r="O116" s="549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  <c r="AA116" s="426"/>
      <c r="AB116" s="426"/>
      <c r="AC116" s="426"/>
      <c r="AD116" s="426"/>
      <c r="AE116" s="426"/>
      <c r="AF116" s="426"/>
      <c r="AG116" s="426"/>
      <c r="AH116" s="426"/>
      <c r="AI116" s="426"/>
      <c r="AJ116" s="426"/>
      <c r="AK116" s="426"/>
      <c r="AL116" s="426"/>
      <c r="AM116" s="426"/>
      <c r="AN116" s="426"/>
      <c r="AO116" s="103"/>
      <c r="AP116" s="236"/>
    </row>
    <row r="117">
      <c r="A117" s="103"/>
      <c r="B117" s="588" t="s">
        <v>63</v>
      </c>
      <c r="C117" s="702">
        <f>J71*C35</f>
        <v>36.717219</v>
      </c>
      <c r="D117" s="103"/>
      <c r="E117" s="582">
        <f>C117-C117/1.18</f>
        <v>5.6009317118644049</v>
      </c>
      <c r="F117" s="583">
        <v>0</v>
      </c>
      <c r="G117" s="583">
        <v>0</v>
      </c>
      <c r="H117" s="703">
        <f>I116*C21</f>
        <v>2.7537914249999997</v>
      </c>
      <c r="I117" s="703">
        <f>I116*C20</f>
        <v>1.1933096175</v>
      </c>
      <c r="J117" s="704">
        <f>I116-I117</f>
        <v>7.9859951325000003</v>
      </c>
      <c r="K117" s="585">
        <f>E117+I117</f>
        <v>6.7942413293644046</v>
      </c>
      <c r="L117" s="426"/>
      <c r="M117" s="549"/>
      <c r="N117" s="549"/>
      <c r="O117" s="549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  <c r="AA117" s="426"/>
      <c r="AB117" s="426"/>
      <c r="AC117" s="426"/>
      <c r="AD117" s="426"/>
      <c r="AE117" s="426"/>
      <c r="AF117" s="426"/>
      <c r="AG117" s="426"/>
      <c r="AH117" s="426"/>
      <c r="AI117" s="426"/>
      <c r="AJ117" s="426"/>
      <c r="AK117" s="426"/>
      <c r="AL117" s="426"/>
      <c r="AM117" s="426"/>
      <c r="AN117" s="426"/>
      <c r="AO117" s="236"/>
      <c r="AP117" s="236"/>
    </row>
    <row r="118">
      <c r="A118" s="103"/>
      <c r="B118" s="612"/>
      <c r="C118" s="705"/>
      <c r="D118" s="103"/>
      <c r="E118" s="501"/>
      <c r="F118" s="503"/>
      <c r="G118" s="503"/>
      <c r="H118" s="703"/>
      <c r="I118" s="706">
        <f>C119*G36</f>
        <v>1.2116682269999999</v>
      </c>
      <c r="J118" s="704"/>
      <c r="K118" s="585"/>
      <c r="L118" s="426"/>
      <c r="M118" s="549"/>
      <c r="N118" s="549"/>
      <c r="O118" s="549"/>
      <c r="P118" s="426"/>
      <c r="Q118" s="426"/>
      <c r="R118" s="426"/>
      <c r="S118" s="426"/>
      <c r="T118" s="426"/>
      <c r="U118" s="426"/>
      <c r="V118" s="426"/>
      <c r="W118" s="426"/>
      <c r="X118" s="426"/>
      <c r="Y118" s="426"/>
      <c r="Z118" s="426"/>
      <c r="AA118" s="426"/>
      <c r="AB118" s="426"/>
      <c r="AC118" s="426"/>
      <c r="AD118" s="426"/>
      <c r="AE118" s="426"/>
      <c r="AF118" s="426"/>
      <c r="AG118" s="426"/>
      <c r="AH118" s="426"/>
      <c r="AI118" s="426"/>
      <c r="AJ118" s="426"/>
      <c r="AK118" s="426"/>
      <c r="AL118" s="426"/>
      <c r="AM118" s="426"/>
      <c r="AN118" s="426"/>
      <c r="AO118" s="103"/>
      <c r="AP118" s="236"/>
    </row>
    <row r="119">
      <c r="A119" s="103"/>
      <c r="B119" s="612" t="s">
        <v>65</v>
      </c>
      <c r="C119" s="705">
        <f>J71*C36</f>
        <v>6.73149015</v>
      </c>
      <c r="D119" s="103"/>
      <c r="E119" s="582">
        <f>C119-C119/1.18</f>
        <v>1.0268374805084743</v>
      </c>
      <c r="F119" s="583">
        <v>0</v>
      </c>
      <c r="G119" s="583">
        <v>0</v>
      </c>
      <c r="H119" s="703">
        <f>I118*C21</f>
        <v>0.36350046809999997</v>
      </c>
      <c r="I119" s="703">
        <f>I118*C20</f>
        <v>0.15751686950999999</v>
      </c>
      <c r="J119" s="704">
        <f>I118-I119</f>
        <v>1.0541513574899999</v>
      </c>
      <c r="K119" s="585">
        <f>E119+I119</f>
        <v>1.1843543500184743</v>
      </c>
      <c r="L119" s="426"/>
      <c r="M119" s="549"/>
      <c r="N119" s="549"/>
      <c r="O119" s="549"/>
      <c r="P119" s="426"/>
      <c r="Q119" s="426"/>
      <c r="R119" s="426"/>
      <c r="S119" s="426"/>
      <c r="T119" s="426"/>
      <c r="U119" s="426"/>
      <c r="V119" s="426"/>
      <c r="W119" s="426"/>
      <c r="X119" s="426"/>
      <c r="Y119" s="426"/>
      <c r="Z119" s="426"/>
      <c r="AA119" s="426"/>
      <c r="AB119" s="426"/>
      <c r="AC119" s="426"/>
      <c r="AD119" s="426"/>
      <c r="AE119" s="426"/>
      <c r="AF119" s="426"/>
      <c r="AG119" s="426"/>
      <c r="AH119" s="426"/>
      <c r="AI119" s="426"/>
      <c r="AJ119" s="426"/>
      <c r="AK119" s="426"/>
      <c r="AL119" s="426"/>
      <c r="AM119" s="426"/>
      <c r="AN119" s="426"/>
      <c r="AO119" s="236"/>
      <c r="AP119" s="236"/>
    </row>
    <row r="120">
      <c r="A120" s="103"/>
      <c r="B120" s="612"/>
      <c r="C120" s="705"/>
      <c r="D120" s="103"/>
      <c r="E120" s="501"/>
      <c r="F120" s="503"/>
      <c r="G120" s="503"/>
      <c r="H120" s="703"/>
      <c r="I120" s="706">
        <f>C121*G37</f>
        <v>3.365745075</v>
      </c>
      <c r="J120" s="704"/>
      <c r="K120" s="585"/>
      <c r="L120" s="426"/>
      <c r="M120" s="549"/>
      <c r="N120" s="549"/>
      <c r="O120" s="549"/>
      <c r="P120" s="426"/>
      <c r="Q120" s="426"/>
      <c r="R120" s="426"/>
      <c r="S120" s="426"/>
      <c r="T120" s="426"/>
      <c r="U120" s="426"/>
      <c r="V120" s="426"/>
      <c r="W120" s="426"/>
      <c r="X120" s="426"/>
      <c r="Y120" s="426"/>
      <c r="Z120" s="426"/>
      <c r="AA120" s="426"/>
      <c r="AB120" s="426"/>
      <c r="AC120" s="426"/>
      <c r="AD120" s="426"/>
      <c r="AE120" s="426"/>
      <c r="AF120" s="426"/>
      <c r="AG120" s="426"/>
      <c r="AH120" s="426"/>
      <c r="AI120" s="426"/>
      <c r="AJ120" s="426"/>
      <c r="AK120" s="426"/>
      <c r="AL120" s="426"/>
      <c r="AM120" s="426"/>
      <c r="AN120" s="426"/>
      <c r="AO120" s="103"/>
      <c r="AP120" s="236"/>
    </row>
    <row r="121" ht="26.25">
      <c r="A121" s="103"/>
      <c r="B121" s="634" t="s">
        <v>114</v>
      </c>
      <c r="C121" s="705">
        <f>J71*C37</f>
        <v>13.4629803</v>
      </c>
      <c r="D121" s="103"/>
      <c r="E121" s="582">
        <f>C121-C121/1.18</f>
        <v>2.0536749610169487</v>
      </c>
      <c r="F121" s="583">
        <v>0</v>
      </c>
      <c r="G121" s="583">
        <v>0</v>
      </c>
      <c r="H121" s="703">
        <f>I120*C21</f>
        <v>1.0097235224999999</v>
      </c>
      <c r="I121" s="703">
        <f>I120*C20</f>
        <v>0.43754685975000002</v>
      </c>
      <c r="J121" s="704">
        <f>I120-I121</f>
        <v>2.9281982152500001</v>
      </c>
      <c r="K121" s="585">
        <f>E121+I121</f>
        <v>2.4912218207669485</v>
      </c>
      <c r="L121" s="426"/>
      <c r="M121" s="549"/>
      <c r="N121" s="549"/>
      <c r="O121" s="549"/>
      <c r="P121" s="426"/>
      <c r="Q121" s="426"/>
      <c r="R121" s="426"/>
      <c r="S121" s="426"/>
      <c r="T121" s="426"/>
      <c r="U121" s="426"/>
      <c r="V121" s="426"/>
      <c r="W121" s="426"/>
      <c r="X121" s="426"/>
      <c r="Y121" s="426"/>
      <c r="Z121" s="426"/>
      <c r="AA121" s="426"/>
      <c r="AB121" s="426"/>
      <c r="AC121" s="426"/>
      <c r="AD121" s="426"/>
      <c r="AE121" s="426"/>
      <c r="AF121" s="426"/>
      <c r="AG121" s="426"/>
      <c r="AH121" s="426"/>
      <c r="AI121" s="426"/>
      <c r="AJ121" s="426"/>
      <c r="AK121" s="426"/>
      <c r="AL121" s="426"/>
      <c r="AM121" s="426"/>
      <c r="AN121" s="426"/>
      <c r="AO121" s="236"/>
      <c r="AP121" s="236"/>
    </row>
    <row r="122">
      <c r="A122" s="103"/>
      <c r="B122" s="634"/>
      <c r="C122" s="705"/>
      <c r="D122" s="103"/>
      <c r="E122" s="501"/>
      <c r="F122" s="503"/>
      <c r="G122" s="503"/>
      <c r="H122" s="703"/>
      <c r="I122" s="706">
        <f>C123*G38</f>
        <v>1.0280821320000002</v>
      </c>
      <c r="J122" s="704"/>
      <c r="K122" s="585"/>
      <c r="L122" s="426"/>
      <c r="M122" s="549"/>
      <c r="N122" s="549"/>
      <c r="O122" s="549"/>
      <c r="P122" s="426"/>
      <c r="Q122" s="426"/>
      <c r="R122" s="426"/>
      <c r="S122" s="426"/>
      <c r="T122" s="426"/>
      <c r="U122" s="426"/>
      <c r="V122" s="426"/>
      <c r="W122" s="426"/>
      <c r="X122" s="426"/>
      <c r="Y122" s="426"/>
      <c r="Z122" s="426"/>
      <c r="AA122" s="426"/>
      <c r="AB122" s="426"/>
      <c r="AC122" s="426"/>
      <c r="AD122" s="426"/>
      <c r="AE122" s="426"/>
      <c r="AF122" s="426"/>
      <c r="AG122" s="426"/>
      <c r="AH122" s="426"/>
      <c r="AI122" s="426"/>
      <c r="AJ122" s="426"/>
      <c r="AK122" s="426"/>
      <c r="AL122" s="426"/>
      <c r="AM122" s="426"/>
      <c r="AN122" s="426"/>
      <c r="AO122" s="103"/>
      <c r="AP122" s="236"/>
    </row>
    <row r="123" ht="27">
      <c r="A123" s="103"/>
      <c r="B123" s="641" t="s">
        <v>115</v>
      </c>
      <c r="C123" s="542">
        <f>J71*C38</f>
        <v>4.2836755500000008</v>
      </c>
      <c r="D123" s="103"/>
      <c r="E123" s="522">
        <f>C123-C123/1.18</f>
        <v>0.65344203305084747</v>
      </c>
      <c r="F123" s="525">
        <v>0</v>
      </c>
      <c r="G123" s="525">
        <v>0</v>
      </c>
      <c r="H123" s="707">
        <f>I122*C21</f>
        <v>0.30842463960000005</v>
      </c>
      <c r="I123" s="707">
        <f>I122*C20</f>
        <v>0.13365067716000004</v>
      </c>
      <c r="J123" s="530">
        <f>I122-I123</f>
        <v>0.8944314548400002</v>
      </c>
      <c r="K123" s="638">
        <f>E123+I123</f>
        <v>0.78709271021084748</v>
      </c>
      <c r="L123" s="426"/>
      <c r="M123" s="549"/>
      <c r="N123" s="549"/>
      <c r="O123" s="549"/>
      <c r="P123" s="426"/>
      <c r="Q123" s="426"/>
      <c r="R123" s="426"/>
      <c r="S123" s="426"/>
      <c r="T123" s="426"/>
      <c r="U123" s="426"/>
      <c r="V123" s="426"/>
      <c r="W123" s="426"/>
      <c r="X123" s="426"/>
      <c r="Y123" s="426"/>
      <c r="Z123" s="426"/>
      <c r="AA123" s="426"/>
      <c r="AB123" s="426"/>
      <c r="AC123" s="426"/>
      <c r="AD123" s="426"/>
      <c r="AE123" s="426"/>
      <c r="AF123" s="426"/>
      <c r="AG123" s="426"/>
      <c r="AH123" s="426"/>
      <c r="AI123" s="426"/>
      <c r="AJ123" s="426"/>
      <c r="AK123" s="426"/>
      <c r="AL123" s="426"/>
      <c r="AM123" s="426"/>
      <c r="AN123" s="426"/>
      <c r="AO123" s="236"/>
      <c r="AP123" s="236"/>
    </row>
    <row r="124">
      <c r="A124" s="103"/>
      <c r="B124" s="470"/>
      <c r="C124" s="547"/>
      <c r="D124" s="103"/>
      <c r="E124" s="708"/>
      <c r="F124" s="708"/>
      <c r="G124" s="708"/>
      <c r="H124" s="709"/>
      <c r="I124" s="709"/>
      <c r="J124" s="709"/>
      <c r="K124" s="695"/>
      <c r="L124" s="426"/>
      <c r="M124" s="549"/>
      <c r="N124" s="549"/>
      <c r="O124" s="549"/>
      <c r="P124" s="426"/>
      <c r="Q124" s="426"/>
      <c r="R124" s="426"/>
      <c r="S124" s="426"/>
      <c r="T124" s="426"/>
      <c r="U124" s="426"/>
      <c r="V124" s="426"/>
      <c r="W124" s="426"/>
      <c r="X124" s="426"/>
      <c r="Y124" s="426"/>
      <c r="Z124" s="426"/>
      <c r="AA124" s="426"/>
      <c r="AB124" s="426"/>
      <c r="AC124" s="426"/>
      <c r="AD124" s="426"/>
      <c r="AE124" s="426"/>
      <c r="AF124" s="426"/>
      <c r="AG124" s="426"/>
      <c r="AH124" s="426"/>
      <c r="AI124" s="426"/>
      <c r="AJ124" s="426"/>
      <c r="AK124" s="426"/>
      <c r="AL124" s="426"/>
      <c r="AM124" s="426"/>
      <c r="AN124" s="426"/>
      <c r="AO124" s="236"/>
      <c r="AP124" s="236"/>
    </row>
    <row r="125" ht="15.75">
      <c r="A125" s="103"/>
      <c r="B125" s="692"/>
      <c r="C125" s="547"/>
      <c r="D125" s="103"/>
      <c r="E125" s="708"/>
      <c r="F125" s="708"/>
      <c r="G125" s="708"/>
      <c r="H125" s="709"/>
      <c r="I125" s="709"/>
      <c r="J125" s="709"/>
      <c r="K125" s="695"/>
      <c r="L125" s="426"/>
      <c r="M125" s="549"/>
      <c r="N125" s="549"/>
      <c r="O125" s="549"/>
      <c r="P125" s="426"/>
      <c r="Q125" s="426"/>
      <c r="R125" s="426"/>
      <c r="S125" s="426"/>
      <c r="T125" s="426"/>
      <c r="U125" s="426"/>
      <c r="V125" s="426"/>
      <c r="W125" s="426"/>
      <c r="X125" s="426"/>
      <c r="Y125" s="426"/>
      <c r="Z125" s="426"/>
      <c r="AA125" s="426"/>
      <c r="AB125" s="426"/>
      <c r="AC125" s="426"/>
      <c r="AD125" s="426"/>
      <c r="AE125" s="426"/>
      <c r="AF125" s="426"/>
      <c r="AG125" s="426"/>
      <c r="AH125" s="426"/>
      <c r="AI125" s="426"/>
      <c r="AJ125" s="426"/>
      <c r="AK125" s="426"/>
      <c r="AL125" s="426"/>
      <c r="AM125" s="426"/>
      <c r="AN125" s="426"/>
      <c r="AO125" s="236"/>
      <c r="AP125" s="236"/>
    </row>
    <row r="126" ht="15.75">
      <c r="A126" s="103" t="s">
        <v>122</v>
      </c>
      <c r="B126" s="417" t="s">
        <v>115</v>
      </c>
      <c r="C126" s="547"/>
      <c r="D126" s="103"/>
      <c r="E126" s="697"/>
      <c r="F126" s="698"/>
      <c r="G126" s="698"/>
      <c r="H126" s="699"/>
      <c r="I126" s="700">
        <f>C127*G35</f>
        <v>2.8038603599999998</v>
      </c>
      <c r="J126" s="701"/>
      <c r="K126" s="670"/>
      <c r="L126" s="426"/>
      <c r="M126" s="549"/>
      <c r="N126" s="549"/>
      <c r="O126" s="549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103"/>
      <c r="AP126" s="236"/>
    </row>
    <row r="127">
      <c r="A127" s="334"/>
      <c r="B127" s="588" t="s">
        <v>63</v>
      </c>
      <c r="C127" s="702">
        <f>J73*C35</f>
        <v>11.215441439999999</v>
      </c>
      <c r="D127" s="103"/>
      <c r="E127" s="582">
        <f>C127-C127/1.18</f>
        <v>1.7108300501694913</v>
      </c>
      <c r="F127" s="583">
        <v>0</v>
      </c>
      <c r="G127" s="583">
        <v>0</v>
      </c>
      <c r="H127" s="703">
        <f>I126*C21</f>
        <v>0.8411581079999999</v>
      </c>
      <c r="I127" s="703">
        <f>I126*C20</f>
        <v>0.36450184679999997</v>
      </c>
      <c r="J127" s="704">
        <f>I126-I127</f>
        <v>2.4393585131999997</v>
      </c>
      <c r="K127" s="585">
        <f>E127+I127</f>
        <v>2.0753318969694914</v>
      </c>
      <c r="L127" s="426"/>
      <c r="M127" s="549"/>
      <c r="N127" s="549"/>
      <c r="O127" s="549"/>
      <c r="P127" s="426"/>
      <c r="Q127" s="426"/>
      <c r="R127" s="426"/>
      <c r="S127" s="426"/>
      <c r="T127" s="426"/>
      <c r="U127" s="426"/>
      <c r="V127" s="426"/>
      <c r="W127" s="426"/>
      <c r="X127" s="426"/>
      <c r="Y127" s="426"/>
      <c r="Z127" s="426"/>
      <c r="AA127" s="426"/>
      <c r="AB127" s="426"/>
      <c r="AC127" s="426"/>
      <c r="AD127" s="426"/>
      <c r="AE127" s="426"/>
      <c r="AF127" s="426"/>
      <c r="AG127" s="426"/>
      <c r="AH127" s="426"/>
      <c r="AI127" s="426"/>
      <c r="AJ127" s="426"/>
      <c r="AK127" s="426"/>
      <c r="AL127" s="426"/>
      <c r="AM127" s="426"/>
      <c r="AN127" s="426"/>
      <c r="AO127" s="236"/>
      <c r="AP127" s="236"/>
    </row>
    <row r="128">
      <c r="A128" s="103"/>
      <c r="B128" s="612"/>
      <c r="C128" s="705"/>
      <c r="D128" s="103"/>
      <c r="E128" s="501"/>
      <c r="F128" s="503"/>
      <c r="G128" s="503"/>
      <c r="H128" s="703"/>
      <c r="I128" s="706">
        <f>C129*G36</f>
        <v>0.37010956751999996</v>
      </c>
      <c r="J128" s="704"/>
      <c r="K128" s="585"/>
      <c r="L128" s="426"/>
      <c r="M128" s="549"/>
      <c r="N128" s="549"/>
      <c r="O128" s="549"/>
      <c r="P128" s="426"/>
      <c r="Q128" s="426"/>
      <c r="R128" s="426"/>
      <c r="S128" s="426"/>
      <c r="T128" s="426"/>
      <c r="U128" s="426"/>
      <c r="V128" s="426"/>
      <c r="W128" s="426"/>
      <c r="X128" s="426"/>
      <c r="Y128" s="426"/>
      <c r="Z128" s="426"/>
      <c r="AA128" s="426"/>
      <c r="AB128" s="426"/>
      <c r="AC128" s="426"/>
      <c r="AD128" s="426"/>
      <c r="AE128" s="426"/>
      <c r="AF128" s="426"/>
      <c r="AG128" s="426"/>
      <c r="AH128" s="426"/>
      <c r="AI128" s="426"/>
      <c r="AJ128" s="426"/>
      <c r="AK128" s="426"/>
      <c r="AL128" s="426"/>
      <c r="AM128" s="426"/>
      <c r="AN128" s="426"/>
      <c r="AO128" s="103"/>
      <c r="AP128" s="236"/>
    </row>
    <row r="129">
      <c r="A129" s="103"/>
      <c r="B129" s="612" t="s">
        <v>65</v>
      </c>
      <c r="C129" s="705">
        <f>J73*C36</f>
        <v>2.056164264</v>
      </c>
      <c r="D129" s="103"/>
      <c r="E129" s="582">
        <f>C129-C129/1.18</f>
        <v>0.31365217586440663</v>
      </c>
      <c r="F129" s="583">
        <v>0</v>
      </c>
      <c r="G129" s="583">
        <v>0</v>
      </c>
      <c r="H129" s="703">
        <f>I128*C21</f>
        <v>0.11103287025599999</v>
      </c>
      <c r="I129" s="703">
        <f>I128*C20</f>
        <v>0.048114243777599999</v>
      </c>
      <c r="J129" s="704">
        <f>I128-I129</f>
        <v>0.32199532374239997</v>
      </c>
      <c r="K129" s="585">
        <f>E129+I129</f>
        <v>0.36176641964200662</v>
      </c>
      <c r="L129" s="426"/>
      <c r="M129" s="549"/>
      <c r="N129" s="549"/>
      <c r="O129" s="549"/>
      <c r="P129" s="426"/>
      <c r="Q129" s="426"/>
      <c r="R129" s="426"/>
      <c r="S129" s="426"/>
      <c r="T129" s="426"/>
      <c r="U129" s="426"/>
      <c r="V129" s="426"/>
      <c r="W129" s="426"/>
      <c r="X129" s="426"/>
      <c r="Y129" s="426"/>
      <c r="Z129" s="426"/>
      <c r="AA129" s="426"/>
      <c r="AB129" s="426"/>
      <c r="AC129" s="426"/>
      <c r="AD129" s="426"/>
      <c r="AE129" s="426"/>
      <c r="AF129" s="426"/>
      <c r="AG129" s="426"/>
      <c r="AH129" s="426"/>
      <c r="AI129" s="426"/>
      <c r="AJ129" s="426"/>
      <c r="AK129" s="426"/>
      <c r="AL129" s="426"/>
      <c r="AM129" s="426"/>
      <c r="AN129" s="426"/>
      <c r="AO129" s="236"/>
      <c r="AP129" s="236"/>
    </row>
    <row r="130">
      <c r="A130" s="103"/>
      <c r="B130" s="612"/>
      <c r="C130" s="705"/>
      <c r="D130" s="103"/>
      <c r="E130" s="501"/>
      <c r="F130" s="503"/>
      <c r="G130" s="503"/>
      <c r="H130" s="703"/>
      <c r="I130" s="706">
        <f>C131*G37</f>
        <v>1.028082132</v>
      </c>
      <c r="J130" s="704"/>
      <c r="K130" s="585"/>
      <c r="L130" s="426"/>
      <c r="M130" s="549"/>
      <c r="N130" s="549"/>
      <c r="O130" s="549"/>
      <c r="P130" s="426"/>
      <c r="Q130" s="426"/>
      <c r="R130" s="426"/>
      <c r="S130" s="426"/>
      <c r="T130" s="426"/>
      <c r="U130" s="426"/>
      <c r="V130" s="426"/>
      <c r="W130" s="426"/>
      <c r="X130" s="426"/>
      <c r="Y130" s="426"/>
      <c r="Z130" s="426"/>
      <c r="AA130" s="426"/>
      <c r="AB130" s="426"/>
      <c r="AC130" s="426"/>
      <c r="AD130" s="426"/>
      <c r="AE130" s="426"/>
      <c r="AF130" s="426"/>
      <c r="AG130" s="426"/>
      <c r="AH130" s="426"/>
      <c r="AI130" s="426"/>
      <c r="AJ130" s="426"/>
      <c r="AK130" s="426"/>
      <c r="AL130" s="426"/>
      <c r="AM130" s="426"/>
      <c r="AN130" s="426"/>
      <c r="AO130" s="103"/>
      <c r="AP130" s="236"/>
    </row>
    <row r="131" ht="26.25">
      <c r="A131" s="103"/>
      <c r="B131" s="634" t="s">
        <v>114</v>
      </c>
      <c r="C131" s="705">
        <f>J73*C37</f>
        <v>4.1123285279999999</v>
      </c>
      <c r="D131" s="103"/>
      <c r="E131" s="582">
        <f>C131-C131/1.18</f>
        <v>0.62730435172881327</v>
      </c>
      <c r="F131" s="583">
        <v>0</v>
      </c>
      <c r="G131" s="583">
        <v>0</v>
      </c>
      <c r="H131" s="703">
        <f>I130*C21</f>
        <v>0.30842463959999999</v>
      </c>
      <c r="I131" s="703">
        <f>I130*C20</f>
        <v>0.13365067716000001</v>
      </c>
      <c r="J131" s="704">
        <f>I130-I131</f>
        <v>0.89443145483999997</v>
      </c>
      <c r="K131" s="585">
        <f>E131+I131</f>
        <v>0.76095502888881328</v>
      </c>
      <c r="L131" s="426"/>
      <c r="M131" s="549"/>
      <c r="N131" s="549"/>
      <c r="O131" s="549"/>
      <c r="P131" s="426"/>
      <c r="Q131" s="426"/>
      <c r="R131" s="426"/>
      <c r="S131" s="426"/>
      <c r="T131" s="426"/>
      <c r="U131" s="426"/>
      <c r="V131" s="426"/>
      <c r="W131" s="426"/>
      <c r="X131" s="426"/>
      <c r="Y131" s="426"/>
      <c r="Z131" s="426"/>
      <c r="AA131" s="426"/>
      <c r="AB131" s="426"/>
      <c r="AC131" s="426"/>
      <c r="AD131" s="426"/>
      <c r="AE131" s="426"/>
      <c r="AF131" s="426"/>
      <c r="AG131" s="426"/>
      <c r="AH131" s="426"/>
      <c r="AI131" s="426"/>
      <c r="AJ131" s="426"/>
      <c r="AK131" s="426"/>
      <c r="AL131" s="426"/>
      <c r="AM131" s="426"/>
      <c r="AN131" s="426"/>
      <c r="AO131" s="236"/>
      <c r="AP131" s="236"/>
    </row>
    <row r="132">
      <c r="A132" s="103"/>
      <c r="B132" s="634"/>
      <c r="C132" s="705"/>
      <c r="D132" s="103"/>
      <c r="E132" s="501"/>
      <c r="F132" s="503"/>
      <c r="G132" s="503"/>
      <c r="H132" s="703"/>
      <c r="I132" s="706">
        <f>C133*G38</f>
        <v>0.31403236032000004</v>
      </c>
      <c r="J132" s="704"/>
      <c r="K132" s="585"/>
      <c r="L132" s="426"/>
      <c r="M132" s="549"/>
      <c r="N132" s="549"/>
      <c r="O132" s="549"/>
      <c r="P132" s="426"/>
      <c r="Q132" s="426"/>
      <c r="R132" s="426"/>
      <c r="S132" s="426"/>
      <c r="T132" s="426"/>
      <c r="U132" s="426"/>
      <c r="V132" s="426"/>
      <c r="W132" s="426"/>
      <c r="X132" s="426"/>
      <c r="Y132" s="426"/>
      <c r="Z132" s="426"/>
      <c r="AA132" s="426"/>
      <c r="AB132" s="426"/>
      <c r="AC132" s="426"/>
      <c r="AD132" s="426"/>
      <c r="AE132" s="426"/>
      <c r="AF132" s="426"/>
      <c r="AG132" s="426"/>
      <c r="AH132" s="426"/>
      <c r="AI132" s="426"/>
      <c r="AJ132" s="426"/>
      <c r="AK132" s="426"/>
      <c r="AL132" s="426"/>
      <c r="AM132" s="426"/>
      <c r="AN132" s="426"/>
      <c r="AO132" s="103"/>
      <c r="AP132" s="236"/>
    </row>
    <row r="133" ht="27">
      <c r="A133" s="103"/>
      <c r="B133" s="641" t="s">
        <v>115</v>
      </c>
      <c r="C133" s="542">
        <f>J73*C38</f>
        <v>1.3084681680000001</v>
      </c>
      <c r="D133" s="103"/>
      <c r="E133" s="522">
        <f>C133-C133/1.18</f>
        <v>0.19959683918644067</v>
      </c>
      <c r="F133" s="525">
        <v>0</v>
      </c>
      <c r="G133" s="525">
        <v>0</v>
      </c>
      <c r="H133" s="707">
        <f>I132*C21</f>
        <v>0.094209708096000003</v>
      </c>
      <c r="I133" s="707">
        <f>I132*C20</f>
        <v>0.040824206841600007</v>
      </c>
      <c r="J133" s="530">
        <f>I132-I133</f>
        <v>0.27320815347840005</v>
      </c>
      <c r="K133" s="638">
        <f>E133+I133</f>
        <v>0.24042104602804068</v>
      </c>
      <c r="L133" s="426"/>
      <c r="M133" s="549"/>
      <c r="N133" s="549"/>
      <c r="O133" s="549"/>
      <c r="P133" s="426"/>
      <c r="Q133" s="426"/>
      <c r="R133" s="426"/>
      <c r="S133" s="426"/>
      <c r="T133" s="426"/>
      <c r="U133" s="426"/>
      <c r="V133" s="426"/>
      <c r="W133" s="426"/>
      <c r="X133" s="426"/>
      <c r="Y133" s="426"/>
      <c r="Z133" s="426"/>
      <c r="AA133" s="426"/>
      <c r="AB133" s="426"/>
      <c r="AC133" s="426"/>
      <c r="AD133" s="426"/>
      <c r="AE133" s="426"/>
      <c r="AF133" s="426"/>
      <c r="AG133" s="426"/>
      <c r="AH133" s="426"/>
      <c r="AI133" s="426"/>
      <c r="AJ133" s="426"/>
      <c r="AK133" s="426"/>
      <c r="AL133" s="426"/>
      <c r="AM133" s="426"/>
      <c r="AN133" s="426"/>
      <c r="AO133" s="236"/>
      <c r="AP133" s="236"/>
    </row>
    <row r="134" hidden="1">
      <c r="A134" s="103"/>
      <c r="B134" s="191"/>
      <c r="C134" s="236"/>
      <c r="D134" s="103"/>
      <c r="E134" s="547"/>
      <c r="F134" s="547"/>
      <c r="G134" s="547"/>
      <c r="H134" s="710"/>
      <c r="I134" s="710"/>
      <c r="J134" s="710"/>
      <c r="K134" s="658"/>
      <c r="L134" s="426"/>
      <c r="M134" s="549"/>
      <c r="N134" s="549"/>
      <c r="O134" s="549"/>
      <c r="P134" s="426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  <c r="AF134" s="426"/>
      <c r="AG134" s="426"/>
      <c r="AH134" s="426"/>
      <c r="AI134" s="426"/>
      <c r="AJ134" s="426"/>
      <c r="AK134" s="426"/>
      <c r="AL134" s="426"/>
      <c r="AM134" s="426"/>
      <c r="AN134" s="426"/>
      <c r="AO134" s="236"/>
      <c r="AP134" s="236"/>
    </row>
    <row r="135" ht="19.5">
      <c r="A135" s="103"/>
      <c r="B135" s="140" t="s">
        <v>123</v>
      </c>
      <c r="C135" s="236"/>
      <c r="D135" s="103"/>
      <c r="E135" s="711"/>
      <c r="F135" s="711"/>
      <c r="G135" s="712"/>
      <c r="H135" s="711"/>
      <c r="I135" s="711"/>
      <c r="J135" s="712"/>
      <c r="K135" s="713">
        <f>SUM(K67:K133)</f>
        <v>289.23194503173772</v>
      </c>
      <c r="L135" s="417"/>
      <c r="M135" s="549"/>
      <c r="N135" s="549"/>
      <c r="O135" s="549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  <c r="AF135" s="426"/>
      <c r="AG135" s="426"/>
      <c r="AH135" s="426"/>
      <c r="AI135" s="426"/>
      <c r="AJ135" s="426"/>
      <c r="AK135" s="426"/>
      <c r="AL135" s="426"/>
      <c r="AM135" s="426"/>
      <c r="AN135" s="426"/>
      <c r="AO135" s="103"/>
      <c r="AP135" s="236"/>
    </row>
    <row r="136">
      <c r="A136" s="103"/>
      <c r="B136" s="103"/>
      <c r="C136" s="236"/>
      <c r="D136" s="103"/>
      <c r="E136" s="711"/>
      <c r="F136" s="711"/>
      <c r="G136" s="712"/>
      <c r="H136" s="711"/>
      <c r="I136" s="711"/>
      <c r="J136" s="712"/>
      <c r="K136" s="714"/>
      <c r="L136" s="417"/>
      <c r="M136" s="549"/>
      <c r="N136" s="549"/>
      <c r="O136" s="549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  <c r="AI136" s="426"/>
      <c r="AJ136" s="426"/>
      <c r="AK136" s="426"/>
      <c r="AL136" s="426"/>
      <c r="AM136" s="426"/>
      <c r="AN136" s="426"/>
      <c r="AO136" s="103"/>
      <c r="AP136" s="236"/>
    </row>
    <row r="137" ht="16.5">
      <c r="A137" s="103"/>
      <c r="B137" s="39" t="s">
        <v>124</v>
      </c>
      <c r="C137" s="173"/>
      <c r="D137" s="140"/>
      <c r="E137" s="417"/>
      <c r="F137" s="417"/>
      <c r="G137" s="417"/>
      <c r="H137" s="417"/>
      <c r="I137" s="417"/>
      <c r="J137" s="417"/>
      <c r="K137" s="426"/>
      <c r="L137" s="417"/>
      <c r="M137" s="549"/>
      <c r="N137" s="549"/>
      <c r="O137" s="549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6"/>
      <c r="AC137" s="426"/>
      <c r="AD137" s="426"/>
      <c r="AE137" s="426"/>
      <c r="AF137" s="426"/>
      <c r="AG137" s="426"/>
      <c r="AH137" s="426"/>
      <c r="AI137" s="426"/>
      <c r="AJ137" s="426"/>
      <c r="AK137" s="426"/>
      <c r="AL137" s="426"/>
      <c r="AM137" s="426"/>
      <c r="AN137" s="426"/>
      <c r="AO137" s="103"/>
      <c r="AP137" s="236"/>
    </row>
    <row r="138" ht="20.25">
      <c r="A138" s="103"/>
      <c r="B138" s="715" t="s">
        <v>125</v>
      </c>
      <c r="C138" s="716"/>
      <c r="D138" s="716"/>
      <c r="E138" s="716"/>
      <c r="F138" s="716"/>
      <c r="G138" s="716"/>
      <c r="H138" s="716"/>
      <c r="I138" s="716"/>
      <c r="J138" s="717"/>
      <c r="K138" s="718">
        <f>K62</f>
        <v>588.27999999999997</v>
      </c>
      <c r="L138" s="445"/>
      <c r="M138" s="549"/>
      <c r="N138" s="549"/>
      <c r="O138" s="549"/>
      <c r="P138" s="417"/>
      <c r="Q138" s="417"/>
      <c r="R138" s="445"/>
      <c r="S138" s="719"/>
      <c r="T138" s="719"/>
      <c r="U138" s="445"/>
      <c r="V138" s="445"/>
      <c r="W138" s="445"/>
      <c r="X138" s="445"/>
      <c r="Y138" s="445"/>
      <c r="Z138" s="445"/>
      <c r="AA138" s="445"/>
      <c r="AB138" s="445"/>
      <c r="AC138" s="445"/>
      <c r="AD138" s="445"/>
      <c r="AE138" s="445"/>
      <c r="AF138" s="445"/>
      <c r="AG138" s="445"/>
      <c r="AH138" s="445"/>
      <c r="AI138" s="445"/>
      <c r="AJ138" s="445"/>
      <c r="AK138" s="445"/>
      <c r="AL138" s="445"/>
      <c r="AM138" s="445"/>
      <c r="AN138" s="445"/>
      <c r="AO138" s="103"/>
      <c r="AP138" s="236"/>
    </row>
    <row r="139" ht="20.25">
      <c r="A139" s="103"/>
      <c r="B139" s="715" t="s">
        <v>126</v>
      </c>
      <c r="C139" s="716"/>
      <c r="D139" s="716"/>
      <c r="E139" s="716"/>
      <c r="F139" s="716"/>
      <c r="G139" s="716"/>
      <c r="H139" s="716"/>
      <c r="I139" s="716"/>
      <c r="J139" s="717"/>
      <c r="K139" s="718">
        <f>AP62</f>
        <v>815.90580036949132</v>
      </c>
      <c r="L139" s="445"/>
      <c r="M139" s="549"/>
      <c r="N139" s="549"/>
      <c r="O139" s="549"/>
      <c r="P139" s="417"/>
      <c r="Q139" s="417"/>
      <c r="R139" s="445"/>
      <c r="S139" s="719"/>
      <c r="T139" s="719"/>
      <c r="U139" s="445"/>
      <c r="V139" s="445"/>
      <c r="W139" s="445"/>
      <c r="X139" s="445"/>
      <c r="Y139" s="445"/>
      <c r="Z139" s="445"/>
      <c r="AA139" s="445"/>
      <c r="AB139" s="445"/>
      <c r="AC139" s="445"/>
      <c r="AD139" s="445"/>
      <c r="AE139" s="445"/>
      <c r="AF139" s="445"/>
      <c r="AG139" s="445"/>
      <c r="AH139" s="445"/>
      <c r="AI139" s="445"/>
      <c r="AJ139" s="445"/>
      <c r="AK139" s="445"/>
      <c r="AL139" s="445"/>
      <c r="AM139" s="445"/>
      <c r="AN139" s="445"/>
      <c r="AO139" s="103"/>
      <c r="AP139" s="236"/>
    </row>
    <row r="140" ht="18.75">
      <c r="A140" s="103"/>
      <c r="B140" s="720" t="s">
        <v>155</v>
      </c>
      <c r="C140" s="43"/>
      <c r="D140" s="43"/>
      <c r="E140" s="658"/>
      <c r="F140" s="658"/>
      <c r="G140" s="721"/>
      <c r="H140" s="658"/>
      <c r="I140" s="658"/>
      <c r="J140" s="712"/>
      <c r="K140" s="722">
        <f>K138+K139</f>
        <v>1404.1858003694913</v>
      </c>
      <c r="L140" s="445"/>
      <c r="M140" s="549"/>
      <c r="N140" s="549"/>
      <c r="O140" s="549"/>
      <c r="P140" s="417"/>
      <c r="Q140" s="417"/>
      <c r="R140" s="445"/>
      <c r="S140" s="719"/>
      <c r="T140" s="719"/>
      <c r="U140" s="445"/>
      <c r="V140" s="445"/>
      <c r="W140" s="445"/>
      <c r="X140" s="445"/>
      <c r="Y140" s="445"/>
      <c r="Z140" s="445"/>
      <c r="AA140" s="445"/>
      <c r="AB140" s="445"/>
      <c r="AC140" s="445"/>
      <c r="AD140" s="445"/>
      <c r="AE140" s="445"/>
      <c r="AF140" s="445"/>
      <c r="AG140" s="445"/>
      <c r="AH140" s="445"/>
      <c r="AI140" s="445"/>
      <c r="AJ140" s="445"/>
      <c r="AK140" s="445"/>
      <c r="AL140" s="445"/>
      <c r="AM140" s="445"/>
      <c r="AN140" s="445"/>
      <c r="AO140" s="103"/>
      <c r="AP140" s="236"/>
    </row>
    <row r="141" ht="19.5">
      <c r="A141" s="103"/>
      <c r="B141" s="39" t="s">
        <v>128</v>
      </c>
      <c r="C141" s="43"/>
      <c r="E141" s="426"/>
      <c r="F141" s="426"/>
      <c r="G141" s="426"/>
      <c r="H141" s="426"/>
      <c r="I141" s="426"/>
      <c r="J141" s="426"/>
      <c r="K141" s="723"/>
      <c r="L141" s="445"/>
      <c r="M141" s="549"/>
      <c r="N141" s="549"/>
      <c r="O141" s="549"/>
      <c r="P141" s="417"/>
      <c r="Q141" s="417"/>
      <c r="R141" s="445"/>
      <c r="S141" s="719"/>
      <c r="T141" s="719"/>
      <c r="U141" s="445"/>
      <c r="V141" s="445"/>
      <c r="W141" s="445"/>
      <c r="X141" s="445"/>
      <c r="Y141" s="445"/>
      <c r="Z141" s="445"/>
      <c r="AA141" s="445"/>
      <c r="AB141" s="445"/>
      <c r="AC141" s="445"/>
      <c r="AD141" s="445"/>
      <c r="AE141" s="445"/>
      <c r="AF141" s="445"/>
      <c r="AG141" s="445"/>
      <c r="AH141" s="445"/>
      <c r="AI141" s="445"/>
      <c r="AJ141" s="445"/>
      <c r="AK141" s="445"/>
      <c r="AL141" s="445"/>
      <c r="AM141" s="445"/>
      <c r="AN141" s="445"/>
      <c r="AO141" s="103"/>
      <c r="AP141" s="236"/>
    </row>
    <row r="142" ht="19.5">
      <c r="A142" s="103"/>
      <c r="B142" s="715" t="s">
        <v>129</v>
      </c>
      <c r="C142" s="716"/>
      <c r="D142" s="716"/>
      <c r="E142" s="716"/>
      <c r="F142" s="716"/>
      <c r="G142" s="716"/>
      <c r="H142" s="716"/>
      <c r="I142" s="716"/>
      <c r="J142" s="717"/>
      <c r="K142" s="724">
        <f>K135+BD84</f>
        <v>452.46387942719775</v>
      </c>
      <c r="L142" s="426"/>
      <c r="M142" s="426"/>
      <c r="N142" s="426"/>
      <c r="O142" s="426"/>
      <c r="P142" s="417"/>
      <c r="Q142" s="417"/>
      <c r="R142" s="445"/>
      <c r="S142" s="719"/>
      <c r="T142" s="719"/>
      <c r="U142" s="445"/>
      <c r="V142" s="445"/>
      <c r="W142" s="445"/>
      <c r="X142" s="445"/>
      <c r="Y142" s="445"/>
      <c r="Z142" s="445"/>
      <c r="AA142" s="445"/>
      <c r="AB142" s="445"/>
      <c r="AC142" s="445"/>
      <c r="AD142" s="445"/>
      <c r="AE142" s="445"/>
      <c r="AF142" s="445"/>
      <c r="AG142" s="445"/>
      <c r="AH142" s="445"/>
      <c r="AI142" s="445"/>
      <c r="AJ142" s="445"/>
      <c r="AK142" s="445"/>
      <c r="AL142" s="445"/>
      <c r="AM142" s="445"/>
      <c r="AN142" s="445"/>
      <c r="AO142" s="103"/>
      <c r="AP142" s="236"/>
    </row>
    <row r="143" ht="19.5">
      <c r="A143" s="103"/>
      <c r="E143" s="426"/>
      <c r="F143" s="426"/>
      <c r="G143" s="426"/>
      <c r="H143" s="426"/>
      <c r="I143" s="426"/>
      <c r="J143" s="426"/>
      <c r="K143" s="723"/>
      <c r="L143" s="426"/>
      <c r="M143" s="426"/>
      <c r="N143" s="426" t="s">
        <v>130</v>
      </c>
      <c r="O143" s="426"/>
      <c r="P143" s="417"/>
      <c r="Q143" s="417"/>
      <c r="R143" s="445"/>
      <c r="S143" s="719"/>
      <c r="T143" s="719"/>
      <c r="U143" s="445"/>
      <c r="V143" s="445"/>
      <c r="W143" s="445"/>
      <c r="X143" s="445"/>
      <c r="Y143" s="445"/>
      <c r="Z143" s="445"/>
      <c r="AA143" s="445"/>
      <c r="AB143" s="445"/>
      <c r="AC143" s="445"/>
      <c r="AD143" s="445"/>
      <c r="AE143" s="445"/>
      <c r="AF143" s="445"/>
      <c r="AG143" s="445"/>
      <c r="AH143" s="445"/>
      <c r="AI143" s="445"/>
      <c r="AJ143" s="445"/>
      <c r="AK143" s="445"/>
      <c r="AL143" s="445"/>
      <c r="AM143" s="445"/>
      <c r="AN143" s="445"/>
      <c r="AO143" s="103"/>
      <c r="AP143" s="236"/>
    </row>
    <row r="144" ht="19.5">
      <c r="A144" s="103"/>
      <c r="B144" s="715" t="s">
        <v>131</v>
      </c>
      <c r="C144" s="716"/>
      <c r="D144" s="716"/>
      <c r="E144" s="716"/>
      <c r="F144" s="716"/>
      <c r="G144" s="716"/>
      <c r="H144" s="716"/>
      <c r="I144" s="716"/>
      <c r="J144" s="717"/>
      <c r="K144" s="725">
        <f>K140+K142</f>
        <v>1856.649679796689</v>
      </c>
      <c r="L144" s="426"/>
      <c r="M144" s="426"/>
      <c r="N144" s="426"/>
      <c r="O144" s="426"/>
      <c r="P144" s="417"/>
      <c r="Q144" s="417"/>
      <c r="R144" s="445"/>
      <c r="S144" s="719"/>
      <c r="T144" s="719"/>
      <c r="U144" s="445"/>
      <c r="V144" s="445"/>
      <c r="W144" s="445"/>
      <c r="X144" s="445"/>
      <c r="Y144" s="445"/>
      <c r="Z144" s="445"/>
      <c r="AA144" s="445"/>
      <c r="AB144" s="445"/>
      <c r="AC144" s="445"/>
      <c r="AD144" s="445"/>
      <c r="AE144" s="445"/>
      <c r="AF144" s="445"/>
      <c r="AG144" s="445"/>
      <c r="AH144" s="445"/>
      <c r="AI144" s="445"/>
      <c r="AJ144" s="445"/>
      <c r="AK144" s="445"/>
      <c r="AL144" s="445"/>
      <c r="AM144" s="445"/>
      <c r="AN144" s="445"/>
      <c r="AO144" s="103"/>
      <c r="AP144" s="236"/>
    </row>
    <row r="14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P145" s="140"/>
      <c r="Q145" s="140"/>
      <c r="R145" s="103"/>
      <c r="S145" s="337"/>
      <c r="T145" s="337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236"/>
    </row>
    <row r="146">
      <c r="P146" s="36"/>
      <c r="Q146" s="36"/>
      <c r="AP146" s="236"/>
    </row>
    <row r="147">
      <c r="P147" s="36"/>
      <c r="Q147" s="36"/>
      <c r="AP147" s="236"/>
    </row>
    <row r="148">
      <c r="P148" s="36"/>
      <c r="Q148" s="36"/>
      <c r="AP148" s="236"/>
    </row>
    <row r="149">
      <c r="P149" s="36"/>
      <c r="Q149" s="36"/>
      <c r="AP149" s="236"/>
    </row>
    <row r="150">
      <c r="P150" s="36"/>
      <c r="Q150" s="36"/>
      <c r="AP150" s="236"/>
    </row>
    <row r="151">
      <c r="P151" s="36"/>
      <c r="Q151" s="36"/>
      <c r="AP151" s="236"/>
    </row>
    <row r="152">
      <c r="P152" s="36"/>
      <c r="Q152" s="36"/>
      <c r="AP152" s="236"/>
    </row>
    <row r="153">
      <c r="P153" s="36"/>
      <c r="Q153" s="36"/>
      <c r="AP153" s="236"/>
    </row>
    <row r="154">
      <c r="P154" s="36"/>
      <c r="Q154" s="36"/>
      <c r="AP154" s="236"/>
    </row>
    <row r="155">
      <c r="P155" s="36"/>
      <c r="Q155" s="36"/>
      <c r="AP155" s="236"/>
    </row>
    <row r="156">
      <c r="P156" s="36"/>
      <c r="Q156" s="36"/>
      <c r="AP156" s="236"/>
    </row>
    <row r="157">
      <c r="P157" s="36"/>
      <c r="Q157" s="36"/>
      <c r="AP157" s="236"/>
    </row>
    <row r="158">
      <c r="P158" s="36"/>
      <c r="Q158" s="36"/>
      <c r="AP158" s="236"/>
    </row>
    <row r="159">
      <c r="P159" s="36"/>
      <c r="Q159" s="36"/>
      <c r="AP159" s="236"/>
    </row>
    <row r="160">
      <c r="P160" s="36"/>
      <c r="Q160" s="36"/>
      <c r="AP160" s="236"/>
    </row>
    <row r="161">
      <c r="P161" s="36"/>
      <c r="Q161" s="36"/>
      <c r="AP161" s="236"/>
    </row>
    <row r="162">
      <c r="P162" s="36"/>
      <c r="Q162" s="36"/>
      <c r="AP162" s="236"/>
    </row>
    <row r="163">
      <c r="P163" s="36"/>
      <c r="Q163" s="36"/>
    </row>
  </sheetData>
  <mergeCells count="70">
    <mergeCell ref="E46:F46"/>
    <mergeCell ref="E47:F47"/>
    <mergeCell ref="E48:F48"/>
    <mergeCell ref="B142:J142"/>
    <mergeCell ref="B138:J138"/>
    <mergeCell ref="B139:J139"/>
    <mergeCell ref="E49:F49"/>
    <mergeCell ref="B144:J144"/>
    <mergeCell ref="E50:F50"/>
    <mergeCell ref="E51:F51"/>
    <mergeCell ref="E52:F52"/>
    <mergeCell ref="E57:E59"/>
    <mergeCell ref="F57:F59"/>
    <mergeCell ref="G57:H59"/>
    <mergeCell ref="I57:J57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  <mergeCell ref="K15:K17"/>
    <mergeCell ref="D16:D17"/>
    <mergeCell ref="E16:E17"/>
    <mergeCell ref="L11:O12"/>
    <mergeCell ref="B4:F4"/>
    <mergeCell ref="B5:F5"/>
    <mergeCell ref="B6:F6"/>
    <mergeCell ref="B8:F8"/>
    <mergeCell ref="B7:F7"/>
    <mergeCell ref="E44:F44"/>
    <mergeCell ref="E45:F45"/>
    <mergeCell ref="B1:H1"/>
    <mergeCell ref="B11:B12"/>
    <mergeCell ref="C11:C12"/>
    <mergeCell ref="D11:K12"/>
    <mergeCell ref="D13:K13"/>
    <mergeCell ref="F34:G34"/>
    <mergeCell ref="D35:D38"/>
    <mergeCell ref="B13:B17"/>
    <mergeCell ref="C13:C17"/>
    <mergeCell ref="B19:F19"/>
    <mergeCell ref="B25:E25"/>
    <mergeCell ref="B34:E34"/>
    <mergeCell ref="H16:H17"/>
    <mergeCell ref="I16:J17"/>
    <mergeCell ref="P57:AN57"/>
    <mergeCell ref="I58:J58"/>
    <mergeCell ref="N58:R58"/>
    <mergeCell ref="U58:Y58"/>
    <mergeCell ref="AC58:AG58"/>
    <mergeCell ref="AJ58:AN58"/>
    <mergeCell ref="K57:K59"/>
    <mergeCell ref="O59:P59"/>
    <mergeCell ref="AD59:AE59"/>
    <mergeCell ref="AK59:AL59"/>
    <mergeCell ref="Q60:R60"/>
    <mergeCell ref="X60:Y60"/>
    <mergeCell ref="AF60:AG60"/>
    <mergeCell ref="AM60:AN60"/>
    <mergeCell ref="G62:H62"/>
    <mergeCell ref="O62:P62"/>
    <mergeCell ref="V62:W62"/>
    <mergeCell ref="AD62:AE62"/>
    <mergeCell ref="AK62:AL62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4" fitToWidth="1" fitToHeight="0" pageOrder="downThenOver" orientation="landscape" usePrinterDefaults="1" blackAndWhite="0" draft="0" cellComments="none" useFirstPageNumber="0" errors="displayed" horizontalDpi="600" verticalDpi="600" copies="1"/>
  <headerFooter/>
  <rowBreaks count="2" manualBreakCount="2">
    <brk id="53" man="1" max="55"/>
    <brk id="94" man="1" max="55"/>
  </rowBreaks>
  <colBreaks count="2" manualBreakCount="2">
    <brk id="15" man="1" max="143"/>
    <brk id="33" man="1" max="143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I22" activeCellId="0" sqref="I22"/>
    </sheetView>
  </sheetViews>
  <sheetFormatPr defaultRowHeight="15"/>
  <cols>
    <col customWidth="1" min="1" max="1" width="5.7109375"/>
    <col customWidth="1" min="2" max="2" width="23.85546875"/>
    <col customWidth="1" min="3" max="3" width="11.5703125"/>
    <col customWidth="1" min="4" max="4" width="20.42578125"/>
    <col customWidth="1" min="5" max="5" width="15"/>
    <col customWidth="1" min="6" max="6" width="20.85546875"/>
    <col customWidth="1" min="7" max="7" width="18.5703125"/>
    <col customWidth="1" min="8" max="8" width="15"/>
    <col customWidth="1" min="9" max="9" width="12.28515625"/>
    <col customWidth="1" min="10" max="10" width="11"/>
    <col customWidth="1" min="11" max="11" width="14.85546875"/>
    <col customWidth="1" min="12" max="12" style="35" width="15"/>
    <col customWidth="1" min="13" max="13" style="36" width="12.42578125"/>
    <col customWidth="1" min="14" max="14" style="36" width="12.28515625"/>
    <col customWidth="1" min="15" max="15" style="36" width="15.85546875"/>
    <col customWidth="1" min="16" max="16" style="35" width="12.42578125"/>
    <col customWidth="1" min="17" max="17" style="35" width="5.7109375"/>
    <col customWidth="1" min="18" max="18" width="11.7109375"/>
    <col customWidth="1" min="19" max="19" style="35" width="6.85546875"/>
    <col customWidth="1" min="20" max="20" style="35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6" t="s">
        <v>156</v>
      </c>
      <c r="C2" s="726"/>
      <c r="D2" s="726"/>
      <c r="E2" s="726"/>
      <c r="F2" s="726"/>
      <c r="G2" s="726"/>
      <c r="H2" s="726"/>
      <c r="I2" s="726"/>
      <c r="J2" s="726"/>
    </row>
    <row r="4" ht="15.75">
      <c r="B4" s="39" t="s">
        <v>22</v>
      </c>
    </row>
    <row r="5" ht="17.25">
      <c r="B5" s="727" t="s">
        <v>23</v>
      </c>
      <c r="C5" s="728"/>
      <c r="D5" s="728"/>
      <c r="E5" s="728"/>
      <c r="F5" s="728"/>
      <c r="G5" s="728"/>
      <c r="H5" s="728"/>
      <c r="I5" s="728"/>
      <c r="J5" s="729"/>
      <c r="K5" s="43"/>
      <c r="L5" s="44"/>
      <c r="M5" s="730"/>
      <c r="N5" s="730"/>
      <c r="O5" s="730"/>
      <c r="P5" s="730"/>
      <c r="Q5" s="730"/>
      <c r="R5" s="730"/>
      <c r="S5" s="731"/>
      <c r="T5" s="731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ht="17.25">
      <c r="B6" s="727" t="s">
        <v>157</v>
      </c>
      <c r="C6" s="728"/>
      <c r="D6" s="728"/>
      <c r="E6" s="728"/>
      <c r="F6" s="728"/>
      <c r="G6" s="728"/>
      <c r="H6" s="728"/>
      <c r="I6" s="728"/>
      <c r="J6" s="729"/>
      <c r="K6" s="43"/>
      <c r="L6" s="44"/>
      <c r="M6" s="730"/>
      <c r="N6" s="730"/>
      <c r="O6" s="730"/>
      <c r="P6" s="730"/>
      <c r="Q6" s="730"/>
      <c r="R6" s="730"/>
      <c r="S6" s="731"/>
      <c r="T6" s="731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ht="17.25">
      <c r="B7" s="727" t="s">
        <v>25</v>
      </c>
      <c r="C7" s="728"/>
      <c r="D7" s="728"/>
      <c r="E7" s="728"/>
      <c r="F7" s="728"/>
      <c r="G7" s="728"/>
      <c r="H7" s="728"/>
      <c r="I7" s="728"/>
      <c r="J7" s="729"/>
      <c r="K7" s="43"/>
      <c r="L7" s="44"/>
      <c r="M7" s="730"/>
      <c r="N7" s="730"/>
      <c r="O7" s="730"/>
      <c r="P7" s="730"/>
      <c r="Q7" s="730"/>
      <c r="R7" s="730"/>
      <c r="S7" s="731"/>
      <c r="T7" s="731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ht="17.25">
      <c r="B8" s="727" t="s">
        <v>26</v>
      </c>
      <c r="C8" s="728"/>
      <c r="D8" s="728"/>
      <c r="E8" s="728"/>
      <c r="F8" s="728"/>
      <c r="G8" s="728"/>
      <c r="H8" s="728"/>
      <c r="I8" s="728"/>
      <c r="J8" s="729"/>
      <c r="K8" s="43"/>
      <c r="L8" s="44"/>
      <c r="M8" s="730"/>
      <c r="N8" s="730"/>
      <c r="O8" s="730"/>
      <c r="P8" s="730"/>
      <c r="Q8" s="730"/>
      <c r="R8" s="730"/>
      <c r="S8" s="731"/>
      <c r="T8" s="731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ht="17.25">
      <c r="B9" s="732" t="s">
        <v>158</v>
      </c>
      <c r="C9" s="733"/>
      <c r="D9" s="733"/>
      <c r="E9" s="733"/>
      <c r="F9" s="733"/>
      <c r="G9" s="733"/>
      <c r="H9" s="733"/>
      <c r="I9" s="733"/>
      <c r="J9" s="734"/>
      <c r="K9" s="43"/>
      <c r="L9" s="44"/>
      <c r="M9" s="730"/>
      <c r="N9" s="735"/>
      <c r="O9" s="735"/>
      <c r="P9" s="730"/>
      <c r="Q9" s="730"/>
      <c r="R9" s="730"/>
      <c r="S9" s="731"/>
      <c r="T9" s="731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ht="18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730"/>
      <c r="N10" s="735"/>
      <c r="O10" s="735"/>
      <c r="P10" s="730"/>
      <c r="Q10" s="730"/>
      <c r="R10" s="730"/>
      <c r="S10" s="731"/>
      <c r="T10" s="731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ht="17.25">
      <c r="B11" s="49" t="s">
        <v>29</v>
      </c>
      <c r="C11" s="49" t="s">
        <v>30</v>
      </c>
      <c r="D11" s="50" t="s">
        <v>31</v>
      </c>
      <c r="E11" s="51"/>
      <c r="F11" s="51"/>
      <c r="G11" s="51"/>
      <c r="H11" s="51"/>
      <c r="I11" s="51"/>
      <c r="J11" s="51"/>
      <c r="K11" s="52"/>
      <c r="L11" s="50" t="s">
        <v>32</v>
      </c>
      <c r="M11" s="51"/>
      <c r="N11" s="51"/>
      <c r="O11" s="52"/>
      <c r="P11" s="730"/>
      <c r="Q11" s="730"/>
      <c r="R11" s="730"/>
      <c r="S11" s="731"/>
      <c r="T11" s="731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ht="18">
      <c r="B12" s="53"/>
      <c r="C12" s="53"/>
      <c r="D12" s="54"/>
      <c r="E12" s="55"/>
      <c r="F12" s="55"/>
      <c r="G12" s="55"/>
      <c r="H12" s="55"/>
      <c r="I12" s="55"/>
      <c r="J12" s="55"/>
      <c r="K12" s="56"/>
      <c r="L12" s="54"/>
      <c r="M12" s="55"/>
      <c r="N12" s="55"/>
      <c r="O12" s="56"/>
      <c r="P12" s="730"/>
      <c r="Q12" s="730"/>
      <c r="R12" s="730"/>
      <c r="S12" s="731"/>
      <c r="T12" s="731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ht="18">
      <c r="B13" s="49" t="s">
        <v>33</v>
      </c>
      <c r="C13" s="57">
        <v>1</v>
      </c>
      <c r="D13" s="58" t="s">
        <v>159</v>
      </c>
      <c r="E13" s="59"/>
      <c r="F13" s="59"/>
      <c r="G13" s="59"/>
      <c r="H13" s="59"/>
      <c r="I13" s="59"/>
      <c r="J13" s="59"/>
      <c r="K13" s="60"/>
      <c r="L13" s="58" t="s">
        <v>160</v>
      </c>
      <c r="M13" s="59"/>
      <c r="N13" s="59"/>
      <c r="O13" s="60"/>
      <c r="P13" s="730"/>
      <c r="Q13" s="730"/>
      <c r="R13" s="730"/>
      <c r="S13" s="731"/>
      <c r="T13" s="731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ht="30.75">
      <c r="B14" s="61"/>
      <c r="C14" s="62"/>
      <c r="D14" s="58" t="s">
        <v>36</v>
      </c>
      <c r="E14" s="60"/>
      <c r="F14" s="56" t="s">
        <v>37</v>
      </c>
      <c r="G14" s="56" t="s">
        <v>38</v>
      </c>
      <c r="H14" s="58" t="s">
        <v>39</v>
      </c>
      <c r="I14" s="59"/>
      <c r="J14" s="60"/>
      <c r="K14" s="56" t="s">
        <v>40</v>
      </c>
      <c r="L14" s="49" t="s">
        <v>41</v>
      </c>
      <c r="M14" s="49" t="s">
        <v>138</v>
      </c>
      <c r="N14" s="49" t="s">
        <v>42</v>
      </c>
      <c r="O14" s="49" t="s">
        <v>43</v>
      </c>
      <c r="P14" s="730"/>
      <c r="Q14" s="730"/>
      <c r="R14" s="730"/>
      <c r="S14" s="731"/>
      <c r="T14" s="731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ht="18">
      <c r="B15" s="61"/>
      <c r="C15" s="62"/>
      <c r="D15" s="58" t="s">
        <v>161</v>
      </c>
      <c r="E15" s="60"/>
      <c r="F15" s="63">
        <v>0.15529999999999999</v>
      </c>
      <c r="G15" s="63">
        <v>0.17419999999999999</v>
      </c>
      <c r="H15" s="58" t="s">
        <v>162</v>
      </c>
      <c r="I15" s="59"/>
      <c r="J15" s="60"/>
      <c r="K15" s="63">
        <v>0.11409999999999999</v>
      </c>
      <c r="L15" s="57">
        <v>0.12</v>
      </c>
      <c r="M15" s="57">
        <v>0.31</v>
      </c>
      <c r="N15" s="736">
        <v>0.37</v>
      </c>
      <c r="O15" s="57">
        <v>0.20000000000000001</v>
      </c>
      <c r="P15" s="730"/>
      <c r="Q15" s="730"/>
      <c r="R15" s="730"/>
      <c r="S15" s="731"/>
      <c r="T15" s="731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ht="30.75" customHeight="1">
      <c r="B16" s="61"/>
      <c r="C16" s="62"/>
      <c r="D16" s="49" t="s">
        <v>46</v>
      </c>
      <c r="E16" s="49" t="s">
        <v>47</v>
      </c>
      <c r="F16" s="66"/>
      <c r="G16" s="61"/>
      <c r="H16" s="67" t="s">
        <v>48</v>
      </c>
      <c r="I16" s="68" t="s">
        <v>49</v>
      </c>
      <c r="J16" s="69"/>
      <c r="K16" s="66"/>
      <c r="L16" s="62"/>
      <c r="M16" s="62"/>
      <c r="N16" s="737"/>
      <c r="O16" s="62"/>
      <c r="P16" s="730"/>
      <c r="Q16" s="730"/>
      <c r="R16" s="730"/>
      <c r="S16" s="731"/>
      <c r="U16" t="s">
        <v>51</v>
      </c>
      <c r="V16" s="136">
        <f>I59+Q59+X59+AF59+AM59+I64+I66+I68+I70+I74+I76+I78+I80+I84+I86+I88+I90+I94+I96+I98+I100+I104+I106+I108+I110+I114+I116+I118+I120+I124+I126+I128+I130+T64+T66+T68+T70+T74+T76+T78+T80+AE64+AE66+AE68+AE70+AE74+AE76+AE78+AE80+AP64+AP66+AP68+AP70+AP74+AP76+AP78+BA64+BA66+BA68+BA70+BA74+BA76+BA78+BA80</f>
        <v>267.02786105408711</v>
      </c>
      <c r="W16" s="43"/>
      <c r="X16" s="43"/>
      <c r="Y16" s="43"/>
      <c r="Z16" s="43"/>
      <c r="AA16" s="43"/>
      <c r="AB16" s="43"/>
      <c r="AC16" s="43"/>
      <c r="AD16" s="43"/>
    </row>
    <row r="17" ht="18">
      <c r="B17" s="53"/>
      <c r="C17" s="72"/>
      <c r="D17" s="53"/>
      <c r="E17" s="53"/>
      <c r="F17" s="73"/>
      <c r="G17" s="53"/>
      <c r="H17" s="74"/>
      <c r="I17" s="75"/>
      <c r="J17" s="76"/>
      <c r="K17" s="73"/>
      <c r="L17" s="72"/>
      <c r="M17" s="72"/>
      <c r="N17" s="738"/>
      <c r="O17" s="72"/>
      <c r="P17" s="730"/>
      <c r="Q17" s="730"/>
      <c r="R17" s="730"/>
      <c r="S17" s="731"/>
      <c r="T17" s="731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ht="17.25">
      <c r="B18" s="43" t="s">
        <v>50</v>
      </c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730"/>
      <c r="N18" s="730"/>
      <c r="O18" s="730"/>
      <c r="P18" s="730"/>
      <c r="Q18" s="730"/>
      <c r="R18" s="730"/>
      <c r="S18" s="731"/>
      <c r="T18" s="731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>
      <c r="B19" s="128" t="s">
        <v>51</v>
      </c>
      <c r="C19" s="83">
        <v>0.13</v>
      </c>
      <c r="D19" s="128" t="s">
        <v>52</v>
      </c>
      <c r="E19" s="128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4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ht="45">
      <c r="B20" s="128" t="s">
        <v>53</v>
      </c>
      <c r="C20" s="83">
        <v>0.29999999999999999</v>
      </c>
      <c r="D20" s="128" t="s">
        <v>52</v>
      </c>
      <c r="E20" s="739" t="s">
        <v>54</v>
      </c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4"/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>
      <c r="B21" s="128" t="s">
        <v>55</v>
      </c>
      <c r="C21" s="83">
        <v>0.20000000000000001</v>
      </c>
      <c r="D21" s="128"/>
      <c r="E21" s="128"/>
      <c r="H21" s="43"/>
      <c r="I21" s="43"/>
      <c r="J21" s="43"/>
      <c r="K21" s="43"/>
      <c r="L21" s="44"/>
      <c r="M21" s="43"/>
      <c r="N21" s="43"/>
      <c r="O21" s="43"/>
      <c r="P21" s="43"/>
      <c r="Q21" s="43"/>
      <c r="R21" s="43"/>
      <c r="S21" s="44"/>
      <c r="T21" s="44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>
      <c r="B22" s="128" t="s">
        <v>56</v>
      </c>
      <c r="C22" s="83">
        <v>0.20000000000000001</v>
      </c>
      <c r="D22" s="128"/>
      <c r="E22" s="128"/>
      <c r="G22" s="43"/>
      <c r="H22" s="43"/>
      <c r="I22" s="43"/>
      <c r="J22" s="43"/>
      <c r="K22" s="43"/>
      <c r="L22" s="44"/>
      <c r="M22" s="43"/>
      <c r="N22" s="43"/>
      <c r="O22" s="43"/>
      <c r="P22" s="43"/>
      <c r="Q22" s="43"/>
      <c r="R22" s="43"/>
      <c r="S22" s="44"/>
      <c r="T22" s="44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ht="15.75">
      <c r="B23" s="43" t="s">
        <v>57</v>
      </c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3"/>
      <c r="N23" s="43"/>
      <c r="O23" s="43"/>
      <c r="P23" s="43"/>
      <c r="Q23" s="43"/>
      <c r="R23" s="43"/>
      <c r="S23" s="44"/>
      <c r="T23" s="44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ht="15.75">
      <c r="B24" s="91" t="s">
        <v>58</v>
      </c>
      <c r="C24" s="92">
        <v>0.17000000000000001</v>
      </c>
      <c r="D24" s="94" t="s">
        <v>59</v>
      </c>
      <c r="F24" s="43"/>
      <c r="G24" s="43"/>
      <c r="H24" s="43"/>
      <c r="I24" s="43"/>
      <c r="J24" s="43"/>
      <c r="K24" s="43"/>
      <c r="L24" s="44"/>
      <c r="M24" s="43"/>
      <c r="N24" s="43"/>
      <c r="O24" s="43"/>
      <c r="P24" s="43"/>
      <c r="Q24" s="43"/>
      <c r="R24" s="43"/>
      <c r="S24" s="44"/>
      <c r="T24" s="44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>
      <c r="B25" s="43"/>
      <c r="C25" s="48"/>
      <c r="D25" s="43"/>
      <c r="E25" s="43"/>
      <c r="F25" s="43"/>
      <c r="G25" s="43"/>
      <c r="H25" s="43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4"/>
      <c r="T25" s="44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>
      <c r="B26" s="740" t="s">
        <v>42</v>
      </c>
      <c r="C26" s="741">
        <v>0.29999999999999999</v>
      </c>
      <c r="D26" s="128" t="s">
        <v>60</v>
      </c>
      <c r="F26" s="43"/>
      <c r="G26" s="43"/>
      <c r="H26" s="43"/>
      <c r="I26" s="43"/>
      <c r="J26" s="43"/>
      <c r="K26" s="43"/>
      <c r="L26" s="44"/>
      <c r="M26" s="43"/>
      <c r="N26" s="43"/>
      <c r="O26" s="43"/>
      <c r="P26" s="43"/>
      <c r="Q26" s="43"/>
      <c r="R26" s="43"/>
      <c r="S26" s="44"/>
      <c r="T26" s="44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>
      <c r="B27" s="742" t="s">
        <v>41</v>
      </c>
      <c r="C27" s="128">
        <v>0.20000000000000001</v>
      </c>
      <c r="D27" s="128" t="s">
        <v>60</v>
      </c>
      <c r="F27" s="43"/>
      <c r="G27" s="43"/>
      <c r="H27" s="43"/>
      <c r="I27" s="43"/>
      <c r="J27" s="43"/>
      <c r="K27" s="43"/>
      <c r="L27" s="44"/>
      <c r="M27" s="43"/>
      <c r="N27" s="43"/>
      <c r="O27" s="43"/>
      <c r="P27" s="43"/>
      <c r="Q27" s="43"/>
      <c r="R27" s="43"/>
      <c r="S27" s="44"/>
      <c r="T27" s="44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>
      <c r="B28" s="742" t="s">
        <v>163</v>
      </c>
      <c r="C28" s="128">
        <v>0.40000000000000002</v>
      </c>
      <c r="D28" s="128" t="s">
        <v>60</v>
      </c>
      <c r="F28" s="43"/>
      <c r="G28" s="43"/>
      <c r="H28" s="43"/>
      <c r="I28" s="43"/>
      <c r="J28" s="43"/>
      <c r="K28" s="43"/>
      <c r="L28" s="44"/>
      <c r="M28" s="43"/>
      <c r="N28" s="43"/>
      <c r="O28" s="43"/>
      <c r="P28" s="43"/>
      <c r="Q28" s="43"/>
      <c r="R28" s="43"/>
      <c r="S28" s="44"/>
      <c r="T28" s="44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>
      <c r="B29" s="742" t="s">
        <v>43</v>
      </c>
      <c r="C29" s="128">
        <v>0.10000000000000001</v>
      </c>
      <c r="D29" s="128" t="s">
        <v>60</v>
      </c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43"/>
      <c r="S29" s="44"/>
      <c r="T29" s="44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ht="26.25" hidden="1">
      <c r="B30" s="102" t="s">
        <v>142</v>
      </c>
      <c r="C30" s="103">
        <f>C26+C27+C28+C29</f>
        <v>1</v>
      </c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  <c r="M31" s="43"/>
      <c r="N31" s="43"/>
      <c r="O31" s="43"/>
      <c r="P31" s="43"/>
      <c r="Q31" s="43"/>
      <c r="R31" s="43"/>
      <c r="S31" s="44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ht="15.75">
      <c r="B32" s="43" t="s">
        <v>164</v>
      </c>
      <c r="C32" s="43"/>
      <c r="D32" s="43"/>
      <c r="E32" s="43"/>
      <c r="F32" s="43" t="s">
        <v>62</v>
      </c>
      <c r="G32" s="43"/>
      <c r="I32" s="43"/>
      <c r="L32" s="44"/>
      <c r="M32" s="43"/>
      <c r="N32" s="43"/>
      <c r="O32" s="43"/>
      <c r="P32" s="43"/>
      <c r="Q32" s="43"/>
      <c r="R32" s="43"/>
      <c r="S32" s="44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</row>
    <row r="33">
      <c r="B33" s="743" t="s">
        <v>63</v>
      </c>
      <c r="C33" s="744">
        <v>0.59999999999999998</v>
      </c>
      <c r="D33" s="745" t="s">
        <v>64</v>
      </c>
      <c r="F33" s="746" t="s">
        <v>63</v>
      </c>
      <c r="G33" s="747">
        <v>0.25</v>
      </c>
      <c r="I33" s="43"/>
      <c r="L33" s="44"/>
      <c r="M33" s="43"/>
      <c r="N33" s="43"/>
      <c r="O33" s="43"/>
      <c r="P33" s="43"/>
      <c r="Q33" s="43"/>
      <c r="R33" s="43"/>
      <c r="S33" s="44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  <row r="34">
      <c r="B34" s="748" t="s">
        <v>65</v>
      </c>
      <c r="C34" s="137">
        <v>0.11</v>
      </c>
      <c r="D34" s="749"/>
      <c r="F34" s="750" t="s">
        <v>65</v>
      </c>
      <c r="G34" s="751">
        <v>0.17999999999999999</v>
      </c>
      <c r="I34" s="43"/>
      <c r="L34" s="44"/>
      <c r="M34" s="43"/>
      <c r="N34" s="43"/>
      <c r="O34" s="43"/>
      <c r="P34" s="43"/>
      <c r="Q34" s="43"/>
      <c r="R34" s="43"/>
      <c r="S34" s="44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>
      <c r="B35" s="748" t="s">
        <v>66</v>
      </c>
      <c r="C35" s="137">
        <v>0.22</v>
      </c>
      <c r="D35" s="749"/>
      <c r="F35" s="750" t="s">
        <v>66</v>
      </c>
      <c r="G35" s="751">
        <v>0.25</v>
      </c>
      <c r="I35" s="43"/>
      <c r="L35" s="44"/>
      <c r="M35" s="43"/>
      <c r="N35" s="43"/>
      <c r="O35" s="43"/>
      <c r="P35" s="43"/>
      <c r="Q35" s="43"/>
      <c r="R35" s="43"/>
      <c r="S35" s="44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 ht="30.75">
      <c r="B36" s="752" t="s">
        <v>143</v>
      </c>
      <c r="C36" s="753">
        <v>0.070000000000000007</v>
      </c>
      <c r="D36" s="754"/>
      <c r="F36" s="755" t="s">
        <v>143</v>
      </c>
      <c r="G36" s="756">
        <v>0.23999999999999999</v>
      </c>
      <c r="I36" s="43"/>
      <c r="L36" s="44"/>
      <c r="M36" s="43"/>
      <c r="N36" s="43"/>
      <c r="O36" s="43"/>
      <c r="P36" s="43"/>
      <c r="Q36" s="43"/>
      <c r="R36" s="43"/>
      <c r="S36" s="44"/>
      <c r="T36" s="44"/>
      <c r="U36" s="43"/>
      <c r="V36" s="43"/>
      <c r="W36" s="43"/>
      <c r="X36" s="43"/>
      <c r="Y36" s="43"/>
      <c r="Z36" s="43"/>
      <c r="AA36" s="43"/>
      <c r="AB36" s="43"/>
      <c r="AC36" s="43"/>
      <c r="AD36" s="43"/>
    </row>
    <row r="37" hidden="1">
      <c r="B37" s="120" t="s">
        <v>144</v>
      </c>
      <c r="C37" s="121">
        <f>C33+C34+C35+C36</f>
        <v>1</v>
      </c>
      <c r="D37" s="43"/>
      <c r="E37" s="43"/>
      <c r="F37" s="43"/>
      <c r="G37" s="43"/>
      <c r="H37" s="43"/>
      <c r="I37" s="43"/>
      <c r="J37" s="43"/>
      <c r="K37" s="122"/>
      <c r="L37" s="44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4"/>
      <c r="M38" s="43"/>
      <c r="N38" s="43"/>
      <c r="O38" s="43"/>
      <c r="P38" s="43"/>
      <c r="Q38" s="43"/>
      <c r="R38" s="43"/>
      <c r="S38" s="44"/>
      <c r="T38" s="44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ht="45.75">
      <c r="B39" s="757" t="s">
        <v>165</v>
      </c>
      <c r="C39" s="758">
        <v>5790</v>
      </c>
      <c r="D39" s="43"/>
      <c r="E39" s="43"/>
      <c r="G39" s="43"/>
      <c r="H39" s="43"/>
      <c r="I39" s="43"/>
      <c r="J39" s="43"/>
      <c r="K39" s="43"/>
      <c r="L39" s="44"/>
      <c r="M39" s="43"/>
      <c r="N39" s="43"/>
      <c r="O39" s="43"/>
      <c r="P39" s="43"/>
      <c r="Q39" s="43"/>
      <c r="R39" s="43"/>
      <c r="S39" s="44"/>
      <c r="T39" s="44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ht="16.5">
      <c r="B40" s="39" t="s">
        <v>70</v>
      </c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3"/>
      <c r="N40" s="43"/>
      <c r="O40" s="43"/>
      <c r="P40" s="43"/>
      <c r="Q40" s="43"/>
      <c r="R40" s="43"/>
      <c r="S40" s="44"/>
      <c r="T40" s="44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>
      <c r="B41" s="79" t="s">
        <v>71</v>
      </c>
      <c r="C41" s="759">
        <f>C39*C24</f>
        <v>984.30000000000007</v>
      </c>
      <c r="D41" s="378" t="s">
        <v>72</v>
      </c>
      <c r="E41" s="760" t="s">
        <v>73</v>
      </c>
      <c r="F41" s="760"/>
      <c r="G41" s="761"/>
      <c r="H41" s="43"/>
      <c r="I41" s="43"/>
      <c r="J41" s="43"/>
      <c r="K41" s="43"/>
      <c r="L41" s="44"/>
      <c r="M41" s="43"/>
      <c r="N41" s="43"/>
      <c r="O41" s="43"/>
      <c r="P41" s="43"/>
      <c r="Q41" s="43"/>
      <c r="R41" s="43"/>
      <c r="S41" s="44"/>
      <c r="T41" s="44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>
      <c r="B42" s="762" t="s">
        <v>74</v>
      </c>
      <c r="C42" s="763">
        <f>C19*C41</f>
        <v>127.95900000000002</v>
      </c>
      <c r="D42" s="379" t="s">
        <v>72</v>
      </c>
      <c r="E42" s="764" t="s">
        <v>75</v>
      </c>
      <c r="F42" s="764"/>
      <c r="G42" s="765"/>
      <c r="H42" s="43"/>
      <c r="I42" s="43"/>
      <c r="J42" s="43"/>
      <c r="K42" s="43"/>
      <c r="L42" s="44"/>
      <c r="M42" s="43"/>
      <c r="N42" s="43"/>
      <c r="O42" s="43"/>
      <c r="P42" s="43"/>
      <c r="Q42" s="43"/>
      <c r="R42" s="43"/>
      <c r="S42" s="44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>
      <c r="B43" s="762" t="s">
        <v>76</v>
      </c>
      <c r="C43" s="763">
        <f>C20*C41</f>
        <v>295.29000000000002</v>
      </c>
      <c r="D43" s="379" t="s">
        <v>77</v>
      </c>
      <c r="E43" s="764" t="s">
        <v>78</v>
      </c>
      <c r="F43" s="764"/>
      <c r="G43" s="765"/>
      <c r="H43" s="43"/>
      <c r="I43" s="43"/>
      <c r="J43" s="43"/>
      <c r="K43" s="43"/>
      <c r="L43" s="44"/>
      <c r="M43" s="43"/>
      <c r="N43" s="43"/>
      <c r="O43" s="43"/>
      <c r="P43" s="43"/>
      <c r="Q43" s="43"/>
      <c r="R43" s="43"/>
      <c r="S43" s="44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>
      <c r="B44" s="762" t="s">
        <v>79</v>
      </c>
      <c r="C44" s="763">
        <v>0</v>
      </c>
      <c r="D44" s="379" t="s">
        <v>81</v>
      </c>
      <c r="E44" s="764" t="s">
        <v>166</v>
      </c>
      <c r="F44" s="764"/>
      <c r="G44" s="765"/>
      <c r="H44" s="43"/>
      <c r="I44" s="43"/>
      <c r="J44" s="43"/>
      <c r="K44" s="43"/>
      <c r="L44" s="44"/>
      <c r="M44" s="43"/>
      <c r="N44" s="43"/>
      <c r="O44" s="43"/>
      <c r="P44" s="43"/>
      <c r="Q44" s="43"/>
      <c r="R44" s="43"/>
      <c r="S44" s="44"/>
      <c r="T44" s="44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>
      <c r="B45" s="762" t="s">
        <v>80</v>
      </c>
      <c r="C45" s="763">
        <v>0</v>
      </c>
      <c r="D45" s="379" t="s">
        <v>81</v>
      </c>
      <c r="E45" s="764" t="s">
        <v>167</v>
      </c>
      <c r="F45" s="764"/>
      <c r="G45" s="765"/>
      <c r="H45" s="43"/>
      <c r="I45" s="43"/>
      <c r="J45" s="43"/>
      <c r="K45" s="43"/>
      <c r="L45" s="44"/>
      <c r="M45" s="43"/>
      <c r="N45" s="43"/>
      <c r="O45" s="43"/>
      <c r="P45" s="43"/>
      <c r="Q45" s="43"/>
      <c r="R45" s="43"/>
      <c r="S45" s="44"/>
      <c r="T45" s="44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>
      <c r="B46" s="766" t="s">
        <v>83</v>
      </c>
      <c r="C46" s="763">
        <f>C41-C42</f>
        <v>856.34100000000001</v>
      </c>
      <c r="D46" s="379" t="s">
        <v>72</v>
      </c>
      <c r="E46" s="764" t="s">
        <v>148</v>
      </c>
      <c r="F46" s="764"/>
      <c r="G46" s="765"/>
      <c r="H46" s="43"/>
      <c r="I46" s="43"/>
      <c r="J46" s="43"/>
      <c r="K46" s="43"/>
      <c r="L46" s="44"/>
      <c r="M46" s="43"/>
      <c r="N46" s="43"/>
      <c r="O46" s="43"/>
      <c r="P46" s="43"/>
      <c r="Q46" s="43"/>
      <c r="R46" s="43"/>
      <c r="S46" s="44"/>
      <c r="T46" s="44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>
      <c r="B47" s="766" t="s">
        <v>85</v>
      </c>
      <c r="C47" s="767">
        <f>C46++C42+C43+C44</f>
        <v>1279.5900000000001</v>
      </c>
      <c r="D47" s="379" t="s">
        <v>81</v>
      </c>
      <c r="E47" s="764" t="s">
        <v>168</v>
      </c>
      <c r="F47" s="764"/>
      <c r="G47" s="765"/>
      <c r="H47" s="43"/>
      <c r="I47" s="43"/>
      <c r="J47" s="43"/>
      <c r="K47" s="43" t="s">
        <v>130</v>
      </c>
      <c r="L47" s="44"/>
      <c r="M47" s="43"/>
      <c r="N47" s="43"/>
      <c r="O47" s="43"/>
      <c r="P47" s="43"/>
      <c r="Q47" s="43"/>
      <c r="R47" s="43"/>
      <c r="S47" s="44"/>
      <c r="T47" s="44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>
      <c r="B48" s="766" t="s">
        <v>87</v>
      </c>
      <c r="C48" s="767">
        <f>C47*0.18</f>
        <v>230.32620000000003</v>
      </c>
      <c r="D48" s="379" t="s">
        <v>72</v>
      </c>
      <c r="E48" s="764" t="s">
        <v>88</v>
      </c>
      <c r="F48" s="764"/>
      <c r="G48" s="765"/>
      <c r="H48" s="43"/>
      <c r="I48" s="43"/>
      <c r="J48" s="43"/>
      <c r="K48" s="43"/>
      <c r="L48" s="44"/>
      <c r="M48" s="43"/>
      <c r="N48" s="43"/>
      <c r="O48" s="43"/>
      <c r="P48" s="43"/>
      <c r="Q48" s="43"/>
      <c r="R48" s="43"/>
      <c r="S48" s="44"/>
      <c r="T48" s="44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 ht="15.75">
      <c r="B49" s="768" t="s">
        <v>89</v>
      </c>
      <c r="C49" s="769">
        <f>C39-C47-C48</f>
        <v>4280.0837999999994</v>
      </c>
      <c r="D49" s="380" t="s">
        <v>72</v>
      </c>
      <c r="E49" s="770" t="s">
        <v>90</v>
      </c>
      <c r="F49" s="770"/>
      <c r="G49" s="771"/>
      <c r="H49" s="43"/>
      <c r="I49" s="43"/>
      <c r="J49" s="138"/>
      <c r="K49" s="43"/>
      <c r="L49" s="44"/>
      <c r="M49" s="43"/>
      <c r="N49" s="43"/>
      <c r="O49" s="43"/>
      <c r="P49" s="43"/>
      <c r="Q49" s="43"/>
      <c r="R49" s="43"/>
      <c r="S49" s="44"/>
      <c r="T49" s="44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>
      <c r="B50" s="43"/>
      <c r="C50" s="136"/>
      <c r="D50" s="43"/>
      <c r="E50" s="43"/>
      <c r="F50" s="43"/>
      <c r="G50" s="43"/>
      <c r="H50" s="43"/>
      <c r="I50" s="43"/>
      <c r="J50" s="43"/>
      <c r="K50" s="43"/>
      <c r="L50" s="44"/>
      <c r="M50" s="43"/>
      <c r="N50" s="43"/>
      <c r="O50" s="43"/>
      <c r="P50" s="43"/>
      <c r="Q50" s="43"/>
      <c r="R50" s="43"/>
      <c r="S50" s="44"/>
      <c r="T50" s="44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  <c r="M51" s="43"/>
      <c r="N51" s="43"/>
      <c r="O51" s="43"/>
      <c r="P51" s="43"/>
      <c r="Q51" s="43"/>
      <c r="R51" s="43"/>
      <c r="S51" s="44"/>
      <c r="T51" s="44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 ht="19.5">
      <c r="B52" s="139" t="s">
        <v>92</v>
      </c>
      <c r="AQ52" s="140"/>
    </row>
    <row r="53" ht="15.75">
      <c r="A53" s="103"/>
      <c r="B53" s="140"/>
      <c r="C53" s="103"/>
      <c r="D53" s="103"/>
      <c r="E53" s="772"/>
      <c r="F53" s="335"/>
      <c r="G53" s="773"/>
      <c r="H53" s="773"/>
      <c r="I53" s="773"/>
      <c r="J53" s="773"/>
      <c r="K53" s="774"/>
      <c r="L53" s="140"/>
      <c r="M53" s="145" t="s">
        <v>93</v>
      </c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8"/>
      <c r="AO53" s="103"/>
      <c r="AP53" s="775" t="s">
        <v>94</v>
      </c>
      <c r="AQ53" s="140"/>
    </row>
    <row r="54" ht="15.75" customHeight="1">
      <c r="A54" s="103"/>
      <c r="B54" s="43"/>
      <c r="C54" s="103"/>
      <c r="D54" s="103"/>
      <c r="E54" s="776" t="s">
        <v>96</v>
      </c>
      <c r="F54" s="776" t="s">
        <v>55</v>
      </c>
      <c r="G54" s="777" t="s">
        <v>97</v>
      </c>
      <c r="H54" s="778"/>
      <c r="I54" s="779" t="s">
        <v>58</v>
      </c>
      <c r="J54" s="780"/>
      <c r="K54" s="776" t="s">
        <v>94</v>
      </c>
      <c r="M54" s="154">
        <f>C49</f>
        <v>4280.0837999999994</v>
      </c>
      <c r="N54" s="781"/>
      <c r="O54" s="781"/>
      <c r="P54" s="782" t="s">
        <v>32</v>
      </c>
      <c r="Q54" s="782"/>
      <c r="R54" s="782"/>
      <c r="S54" s="782"/>
      <c r="T54" s="782"/>
      <c r="U54" s="782"/>
      <c r="V54" s="782"/>
      <c r="W54" s="782"/>
      <c r="X54" s="782"/>
      <c r="Y54" s="782"/>
      <c r="Z54" s="782"/>
      <c r="AA54" s="782"/>
      <c r="AB54" s="782"/>
      <c r="AC54" s="782"/>
      <c r="AD54" s="782"/>
      <c r="AE54" s="782"/>
      <c r="AF54" s="782"/>
      <c r="AG54" s="146"/>
      <c r="AH54" s="782"/>
      <c r="AI54" s="782"/>
      <c r="AJ54" s="782"/>
      <c r="AK54" s="782"/>
      <c r="AL54" s="782"/>
      <c r="AM54" s="782"/>
      <c r="AN54" s="783"/>
      <c r="AO54" s="103"/>
      <c r="AP54" s="784"/>
    </row>
    <row r="55" ht="27" customHeight="1">
      <c r="A55" s="103"/>
      <c r="C55" s="103"/>
      <c r="D55" s="103"/>
      <c r="E55" s="785"/>
      <c r="F55" s="785"/>
      <c r="G55" s="786"/>
      <c r="H55" s="787"/>
      <c r="I55" s="788"/>
      <c r="J55" s="789"/>
      <c r="K55" s="785"/>
      <c r="M55" s="161">
        <f>M54*0.3</f>
        <v>1284.0251399999997</v>
      </c>
      <c r="N55" s="790" t="s">
        <v>42</v>
      </c>
      <c r="O55" s="791"/>
      <c r="P55" s="791"/>
      <c r="Q55" s="791"/>
      <c r="R55" s="792"/>
      <c r="S55" s="165"/>
      <c r="T55" s="793">
        <f>M54*0.2</f>
        <v>856.01675999999998</v>
      </c>
      <c r="U55" s="794" t="s">
        <v>41</v>
      </c>
      <c r="V55" s="795"/>
      <c r="W55" s="795"/>
      <c r="X55" s="795"/>
      <c r="Y55" s="796"/>
      <c r="Z55" s="103"/>
      <c r="AA55" s="103"/>
      <c r="AB55" s="797">
        <f>M54*0.4</f>
        <v>1712.03352</v>
      </c>
      <c r="AC55" s="798" t="s">
        <v>163</v>
      </c>
      <c r="AD55" s="799"/>
      <c r="AE55" s="799"/>
      <c r="AF55" s="799"/>
      <c r="AG55" s="800"/>
      <c r="AH55" s="103"/>
      <c r="AI55" s="801">
        <f>M54*0.1</f>
        <v>428.00837999999999</v>
      </c>
      <c r="AJ55" s="794" t="s">
        <v>43</v>
      </c>
      <c r="AK55" s="795"/>
      <c r="AL55" s="795"/>
      <c r="AM55" s="795"/>
      <c r="AN55" s="796"/>
      <c r="AO55" s="103"/>
      <c r="AP55" s="103"/>
      <c r="AS55" s="131"/>
    </row>
    <row r="56" ht="44.25" customHeight="1">
      <c r="A56" s="103"/>
      <c r="B56" s="175" t="s">
        <v>98</v>
      </c>
      <c r="C56" s="176" t="s">
        <v>99</v>
      </c>
      <c r="D56" s="140"/>
      <c r="E56" s="802"/>
      <c r="F56" s="802"/>
      <c r="G56" s="803"/>
      <c r="H56" s="804"/>
      <c r="I56" s="805" t="s">
        <v>51</v>
      </c>
      <c r="J56" s="806" t="s">
        <v>46</v>
      </c>
      <c r="K56" s="802"/>
      <c r="M56" s="180" t="s">
        <v>56</v>
      </c>
      <c r="N56" s="181" t="s">
        <v>55</v>
      </c>
      <c r="O56" s="182" t="s">
        <v>97</v>
      </c>
      <c r="P56" s="183"/>
      <c r="Q56" s="184" t="s">
        <v>51</v>
      </c>
      <c r="R56" s="185" t="s">
        <v>46</v>
      </c>
      <c r="T56" s="180" t="s">
        <v>56</v>
      </c>
      <c r="U56" s="186" t="s">
        <v>55</v>
      </c>
      <c r="V56" s="187" t="s">
        <v>97</v>
      </c>
      <c r="W56" s="188"/>
      <c r="X56" s="189" t="s">
        <v>51</v>
      </c>
      <c r="Y56" s="190" t="s">
        <v>46</v>
      </c>
      <c r="Z56" s="191"/>
      <c r="AA56" s="191"/>
      <c r="AB56" s="180" t="s">
        <v>56</v>
      </c>
      <c r="AC56" s="186" t="s">
        <v>55</v>
      </c>
      <c r="AD56" s="187" t="s">
        <v>97</v>
      </c>
      <c r="AE56" s="188"/>
      <c r="AF56" s="189" t="s">
        <v>51</v>
      </c>
      <c r="AG56" s="190" t="s">
        <v>46</v>
      </c>
      <c r="AH56" s="196"/>
      <c r="AI56" s="180" t="s">
        <v>56</v>
      </c>
      <c r="AJ56" s="186" t="s">
        <v>55</v>
      </c>
      <c r="AK56" s="187" t="s">
        <v>97</v>
      </c>
      <c r="AL56" s="188"/>
      <c r="AM56" s="189" t="s">
        <v>51</v>
      </c>
      <c r="AN56" s="190" t="s">
        <v>46</v>
      </c>
      <c r="AO56" s="140"/>
    </row>
    <row r="57">
      <c r="A57" s="103"/>
      <c r="B57" s="140"/>
      <c r="C57" s="140"/>
      <c r="D57" s="140"/>
      <c r="E57" s="807"/>
      <c r="F57" s="208"/>
      <c r="G57" s="209"/>
      <c r="H57" s="209"/>
      <c r="I57" s="808"/>
      <c r="J57" s="809"/>
      <c r="K57" s="296"/>
      <c r="M57" s="206"/>
      <c r="N57" s="207"/>
      <c r="O57" s="208"/>
      <c r="P57" s="209"/>
      <c r="Q57" s="140"/>
      <c r="R57" s="810"/>
      <c r="T57" s="212"/>
      <c r="U57" s="213"/>
      <c r="V57" s="213"/>
      <c r="W57" s="213"/>
      <c r="X57" s="273"/>
      <c r="Y57" s="811"/>
      <c r="Z57" s="140"/>
      <c r="AA57" s="140"/>
      <c r="AB57" s="216"/>
      <c r="AC57" s="213"/>
      <c r="AD57" s="217"/>
      <c r="AE57" s="217"/>
      <c r="AF57" s="155"/>
      <c r="AG57" s="155"/>
      <c r="AH57" s="140"/>
      <c r="AI57" s="213"/>
      <c r="AJ57" s="213"/>
      <c r="AK57" s="213"/>
      <c r="AL57" s="217"/>
      <c r="AM57" s="140"/>
      <c r="AN57" s="155"/>
      <c r="AO57" s="140"/>
      <c r="AP57" s="218"/>
      <c r="AQ57" s="812"/>
      <c r="AR57" s="813">
        <f>AM59+AF59++X59+Q59+I59+I64+I66+I68+I70+T64+T66+T68+T70+AE64+AE66+AE70+AP64+AP66+AP68+BA64+BA66+BA68+BA74+AP74+AE74+T74+I74+I76+I78+I84+I86+I88+I94+I104+I108+I110+I114+I124+I128</f>
        <v>264.2619071124987</v>
      </c>
    </row>
    <row r="58" ht="15.75">
      <c r="A58" s="103"/>
      <c r="B58" s="140" t="s">
        <v>169</v>
      </c>
      <c r="C58" s="103"/>
      <c r="D58" s="103"/>
      <c r="E58" s="329"/>
      <c r="F58" s="225"/>
      <c r="G58" s="231"/>
      <c r="H58" s="231"/>
      <c r="I58" s="814">
        <f>C59*C24</f>
        <v>984.30000000000007</v>
      </c>
      <c r="J58" s="815"/>
      <c r="K58" s="296"/>
      <c r="M58" s="223"/>
      <c r="N58" s="224"/>
      <c r="O58" s="225"/>
      <c r="P58" s="217"/>
      <c r="Q58" s="226"/>
      <c r="R58" s="227">
        <f>M55*0.27</f>
        <v>346.68678779999993</v>
      </c>
      <c r="T58" s="212"/>
      <c r="U58" s="225"/>
      <c r="V58" s="225"/>
      <c r="W58" s="225"/>
      <c r="X58" s="228"/>
      <c r="Y58" s="229">
        <f>T55*0.12</f>
        <v>102.7220112</v>
      </c>
      <c r="Z58" s="103"/>
      <c r="AA58" s="103"/>
      <c r="AB58" s="230"/>
      <c r="AC58" s="225"/>
      <c r="AD58" s="231"/>
      <c r="AE58" s="231"/>
      <c r="AF58" s="232"/>
      <c r="AG58" s="232">
        <f>AB55*0.11</f>
        <v>188.32368719999999</v>
      </c>
      <c r="AH58" s="103"/>
      <c r="AI58" s="225"/>
      <c r="AJ58" s="225"/>
      <c r="AK58" s="225"/>
      <c r="AL58" s="231"/>
      <c r="AM58" s="816"/>
      <c r="AN58" s="232">
        <f>AI55*0.05</f>
        <v>21.400418999999999</v>
      </c>
      <c r="AO58" s="103"/>
      <c r="AP58" s="103"/>
      <c r="AQ58" s="812"/>
      <c r="AR58" s="812"/>
    </row>
    <row r="59" ht="15.75">
      <c r="A59" s="103" t="s">
        <v>101</v>
      </c>
      <c r="B59" s="234" t="s">
        <v>102</v>
      </c>
      <c r="C59" s="235">
        <f>C39</f>
        <v>5790</v>
      </c>
      <c r="D59" s="236"/>
      <c r="E59" s="254">
        <f>C48</f>
        <v>230.32620000000003</v>
      </c>
      <c r="F59" s="254">
        <f>C45</f>
        <v>0</v>
      </c>
      <c r="G59" s="251">
        <f>I58*C20</f>
        <v>295.29000000000002</v>
      </c>
      <c r="H59" s="252"/>
      <c r="I59" s="250">
        <f>I58*C19</f>
        <v>127.95900000000002</v>
      </c>
      <c r="J59" s="286">
        <f>I58-I59</f>
        <v>856.34100000000001</v>
      </c>
      <c r="K59" s="545">
        <f>E59++F59+I59</f>
        <v>358.28520000000003</v>
      </c>
      <c r="M59" s="249">
        <f>M55-M55/1.18</f>
        <v>195.86824169491524</v>
      </c>
      <c r="N59" s="817">
        <v>0</v>
      </c>
      <c r="O59" s="244">
        <f>R58*C20</f>
        <v>104.00603633999998</v>
      </c>
      <c r="P59" s="245"/>
      <c r="Q59" s="246">
        <f>R58*C19</f>
        <v>45.069282413999993</v>
      </c>
      <c r="R59" s="247">
        <f>R58-Q59</f>
        <v>301.61750538599995</v>
      </c>
      <c r="S59" s="248"/>
      <c r="T59" s="249">
        <f>T55-T55/1.18</f>
        <v>130.57882779661008</v>
      </c>
      <c r="U59" s="250">
        <v>0</v>
      </c>
      <c r="V59" s="251">
        <f>Y58*C20</f>
        <v>30.816603359999998</v>
      </c>
      <c r="W59" s="252"/>
      <c r="X59" s="250">
        <f>Y58*C19</f>
        <v>13.353861456000001</v>
      </c>
      <c r="Y59" s="247">
        <f>Y58-X59</f>
        <v>89.368149743999993</v>
      </c>
      <c r="Z59" s="253"/>
      <c r="AA59" s="253"/>
      <c r="AB59" s="254">
        <f>AB55-AB55/1.18</f>
        <v>261.15765559322017</v>
      </c>
      <c r="AC59" s="246">
        <v>0</v>
      </c>
      <c r="AD59" s="251">
        <f>AG58*C20</f>
        <v>56.497106159999994</v>
      </c>
      <c r="AE59" s="252"/>
      <c r="AF59" s="247">
        <f>AG58*C19</f>
        <v>24.482079336000002</v>
      </c>
      <c r="AG59" s="255">
        <f>AG58-AF59</f>
        <v>163.841607864</v>
      </c>
      <c r="AH59" s="253"/>
      <c r="AI59" s="254">
        <f>AI55-AI55/1.18</f>
        <v>65.289413898305042</v>
      </c>
      <c r="AJ59" s="246">
        <v>0</v>
      </c>
      <c r="AK59" s="251">
        <f>AN58*C20</f>
        <v>6.4201256999999998</v>
      </c>
      <c r="AL59" s="252"/>
      <c r="AM59" s="250">
        <f>AN58*C19</f>
        <v>2.7820544699999998</v>
      </c>
      <c r="AN59" s="247">
        <f>AN58-AM59</f>
        <v>18.618364530000001</v>
      </c>
      <c r="AO59" s="236"/>
      <c r="AP59" s="818">
        <f>M59+N59+Q59+T59+U59+X59+AB59+AC59+AF59+AI59+AJ59+AM59</f>
        <v>738.58141665905055</v>
      </c>
      <c r="AQ59" s="813"/>
      <c r="AR59" s="813"/>
    </row>
    <row r="60">
      <c r="B60" s="103"/>
      <c r="C60" s="131"/>
      <c r="M60" s="236"/>
      <c r="N60" s="236"/>
      <c r="O60" s="236"/>
      <c r="P60" s="233"/>
      <c r="Q60" s="236"/>
      <c r="R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</row>
    <row r="61">
      <c r="B61" s="140"/>
      <c r="M61" s="236"/>
      <c r="N61" s="236"/>
      <c r="O61" s="236"/>
      <c r="P61" s="233"/>
      <c r="Q61" s="236"/>
      <c r="R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</row>
    <row r="62" ht="19.5">
      <c r="B62" s="139" t="s">
        <v>103</v>
      </c>
      <c r="M62" s="36" t="s">
        <v>170</v>
      </c>
      <c r="X62" s="36" t="s">
        <v>104</v>
      </c>
      <c r="AI62" s="36" t="s">
        <v>171</v>
      </c>
      <c r="AO62" s="236"/>
      <c r="AP62" s="236"/>
      <c r="AT62" s="36" t="s">
        <v>106</v>
      </c>
    </row>
    <row r="63" ht="15.75">
      <c r="A63" s="103" t="s">
        <v>107</v>
      </c>
      <c r="B63" s="140" t="s">
        <v>108</v>
      </c>
      <c r="C63" s="236"/>
      <c r="D63" s="236"/>
      <c r="E63" s="257"/>
      <c r="F63" s="258"/>
      <c r="G63" s="258"/>
      <c r="H63" s="258"/>
      <c r="I63" s="259">
        <f>C64*G33</f>
        <v>128.45114999999998</v>
      </c>
      <c r="J63" s="260"/>
      <c r="K63" s="261"/>
      <c r="M63" s="140" t="s">
        <v>108</v>
      </c>
      <c r="N63" s="236"/>
      <c r="O63" s="236"/>
      <c r="P63" s="257"/>
      <c r="Q63" s="258"/>
      <c r="R63" s="258"/>
      <c r="S63" s="258"/>
      <c r="T63" s="259">
        <f>N64*G33</f>
        <v>45.242625807899991</v>
      </c>
      <c r="U63" s="260"/>
      <c r="V63" s="261"/>
      <c r="X63" s="140" t="s">
        <v>108</v>
      </c>
      <c r="Y63" s="236"/>
      <c r="Z63" s="236"/>
      <c r="AA63" s="257"/>
      <c r="AB63" s="258"/>
      <c r="AC63" s="258"/>
      <c r="AD63" s="258"/>
      <c r="AE63" s="259">
        <f>Y64*G33</f>
        <v>13.405222461599999</v>
      </c>
      <c r="AF63" s="260"/>
      <c r="AG63" s="261"/>
      <c r="AI63" s="140" t="s">
        <v>108</v>
      </c>
      <c r="AJ63" s="236"/>
      <c r="AK63" s="236"/>
      <c r="AL63" s="257"/>
      <c r="AM63" s="258"/>
      <c r="AN63" s="258"/>
      <c r="AO63" s="258"/>
      <c r="AP63" s="259">
        <f>AJ64*G33</f>
        <v>24.5762411796</v>
      </c>
      <c r="AQ63" s="260"/>
      <c r="AR63" s="261"/>
      <c r="AT63" s="140" t="s">
        <v>108</v>
      </c>
      <c r="AU63" s="236"/>
      <c r="AV63" s="236"/>
      <c r="AW63" s="257"/>
      <c r="AX63" s="258"/>
      <c r="AY63" s="258"/>
      <c r="AZ63" s="258"/>
      <c r="BA63" s="259">
        <f>AU64*G33</f>
        <v>2.7927546795000002</v>
      </c>
      <c r="BB63" s="260"/>
      <c r="BC63" s="672"/>
      <c r="BD63" s="819" t="s">
        <v>154</v>
      </c>
      <c r="BE63" s="819"/>
    </row>
    <row r="64">
      <c r="A64" s="103"/>
      <c r="B64" s="267" t="s">
        <v>109</v>
      </c>
      <c r="C64" s="268">
        <f>J59*C33</f>
        <v>513.80459999999994</v>
      </c>
      <c r="D64" s="236"/>
      <c r="E64" s="270">
        <f>C64-C64/1.18</f>
        <v>78.376972881355925</v>
      </c>
      <c r="F64" s="270">
        <v>0</v>
      </c>
      <c r="G64" s="273">
        <v>0</v>
      </c>
      <c r="H64" s="273">
        <f>I63*C20</f>
        <v>38.535344999999992</v>
      </c>
      <c r="I64" s="273">
        <f>I63*C19</f>
        <v>16.698649499999998</v>
      </c>
      <c r="J64" s="274">
        <f>I63-I64</f>
        <v>111.75250049999998</v>
      </c>
      <c r="K64" s="275">
        <f>E64+I64</f>
        <v>95.075622381355927</v>
      </c>
      <c r="M64" s="267" t="s">
        <v>109</v>
      </c>
      <c r="N64" s="268">
        <f>R59*C33</f>
        <v>180.97050323159996</v>
      </c>
      <c r="O64" s="236"/>
      <c r="P64" s="270">
        <f>N64-N64/1.18</f>
        <v>27.605669984481352</v>
      </c>
      <c r="Q64" s="270">
        <v>0</v>
      </c>
      <c r="R64" s="273">
        <v>0</v>
      </c>
      <c r="S64" s="273">
        <f>T63*C20</f>
        <v>13.572787742369997</v>
      </c>
      <c r="T64" s="273">
        <f>T63*C19</f>
        <v>5.8815413550269993</v>
      </c>
      <c r="U64" s="274">
        <f>T63-T64</f>
        <v>39.361084452872994</v>
      </c>
      <c r="V64" s="275">
        <f>P64+T64</f>
        <v>33.487211339508349</v>
      </c>
      <c r="X64" s="267" t="s">
        <v>109</v>
      </c>
      <c r="Y64" s="268">
        <f>Y59*C33</f>
        <v>53.620889846399997</v>
      </c>
      <c r="Z64" s="236"/>
      <c r="AA64" s="270">
        <f>Y64-Y64/1.18</f>
        <v>8.1794577731796565</v>
      </c>
      <c r="AB64" s="270">
        <v>0</v>
      </c>
      <c r="AC64" s="273">
        <v>0</v>
      </c>
      <c r="AD64" s="273">
        <f>AE63*C20</f>
        <v>4.0215667384799998</v>
      </c>
      <c r="AE64" s="273">
        <f>AE63*C19</f>
        <v>1.742678920008</v>
      </c>
      <c r="AF64" s="274">
        <f>AE63-AE64</f>
        <v>11.662543541591999</v>
      </c>
      <c r="AG64" s="275">
        <f>AA64+AE64</f>
        <v>9.9221366931876567</v>
      </c>
      <c r="AI64" s="267" t="s">
        <v>109</v>
      </c>
      <c r="AJ64" s="268">
        <f>AG59*C33</f>
        <v>98.304964718400001</v>
      </c>
      <c r="AK64" s="236"/>
      <c r="AL64" s="270">
        <f>AJ64-AJ64/1.18</f>
        <v>14.995672584162705</v>
      </c>
      <c r="AM64" s="270">
        <v>0</v>
      </c>
      <c r="AN64" s="273">
        <v>0</v>
      </c>
      <c r="AO64" s="273">
        <f>AP63*C20</f>
        <v>7.3728723538800001</v>
      </c>
      <c r="AP64" s="273">
        <f>AP63*C19</f>
        <v>3.194911353348</v>
      </c>
      <c r="AQ64" s="274">
        <f>AP63-AP64</f>
        <v>21.381329826251999</v>
      </c>
      <c r="AR64" s="275">
        <f>AL64+AP64</f>
        <v>18.190583937510706</v>
      </c>
      <c r="AT64" s="267" t="s">
        <v>109</v>
      </c>
      <c r="AU64" s="268">
        <f>AN59*C33</f>
        <v>11.171018718000001</v>
      </c>
      <c r="AV64" s="236"/>
      <c r="AW64" s="270">
        <f>AU64-AU64/1.18</f>
        <v>1.7040537027457621</v>
      </c>
      <c r="AX64" s="270">
        <v>0</v>
      </c>
      <c r="AY64" s="273">
        <v>0</v>
      </c>
      <c r="AZ64" s="273">
        <f>BA63*C20</f>
        <v>0.83782640385000007</v>
      </c>
      <c r="BA64" s="273">
        <f>BA63*C19</f>
        <v>0.36305810833500002</v>
      </c>
      <c r="BB64" s="274">
        <f>BA63-BA64</f>
        <v>2.429696571165</v>
      </c>
      <c r="BC64" s="674">
        <f>AW64+BA64</f>
        <v>2.0671118110807623</v>
      </c>
      <c r="BD64" s="663"/>
      <c r="BE64" s="663"/>
    </row>
    <row r="65">
      <c r="A65" s="103"/>
      <c r="B65" s="277"/>
      <c r="C65" s="278"/>
      <c r="D65" s="236"/>
      <c r="E65" s="270"/>
      <c r="F65" s="273"/>
      <c r="G65" s="273"/>
      <c r="H65" s="273"/>
      <c r="I65" s="279">
        <f>C66*G34</f>
        <v>16.955551800000002</v>
      </c>
      <c r="J65" s="280"/>
      <c r="K65" s="275"/>
      <c r="M65" s="277"/>
      <c r="N65" s="278"/>
      <c r="O65" s="236"/>
      <c r="P65" s="270"/>
      <c r="Q65" s="273"/>
      <c r="R65" s="273"/>
      <c r="S65" s="273"/>
      <c r="T65" s="279">
        <f>N66*G34</f>
        <v>5.9720266066427987</v>
      </c>
      <c r="U65" s="280"/>
      <c r="V65" s="275"/>
      <c r="X65" s="277"/>
      <c r="Y65" s="278"/>
      <c r="Z65" s="236"/>
      <c r="AA65" s="270"/>
      <c r="AB65" s="273"/>
      <c r="AC65" s="273"/>
      <c r="AD65" s="273"/>
      <c r="AE65" s="279">
        <f>Y66*G34</f>
        <v>1.7694893649312</v>
      </c>
      <c r="AF65" s="280"/>
      <c r="AG65" s="275"/>
      <c r="AI65" s="277"/>
      <c r="AJ65" s="278"/>
      <c r="AK65" s="236"/>
      <c r="AL65" s="270"/>
      <c r="AM65" s="273"/>
      <c r="AN65" s="273"/>
      <c r="AO65" s="273"/>
      <c r="AP65" s="279">
        <f>AJ66*G34</f>
        <v>3.2440638357072</v>
      </c>
      <c r="AQ65" s="280"/>
      <c r="AR65" s="275"/>
      <c r="AT65" s="277"/>
      <c r="AU65" s="278"/>
      <c r="AV65" s="236"/>
      <c r="AW65" s="270"/>
      <c r="AX65" s="273"/>
      <c r="AY65" s="273"/>
      <c r="AZ65" s="273"/>
      <c r="BA65" s="279">
        <f>AU66*G34</f>
        <v>0.36864361769400006</v>
      </c>
      <c r="BB65" s="280"/>
      <c r="BC65" s="674"/>
      <c r="BD65" s="663"/>
      <c r="BE65" s="663"/>
    </row>
    <row r="66">
      <c r="A66" s="103"/>
      <c r="B66" s="277" t="s">
        <v>65</v>
      </c>
      <c r="C66" s="281">
        <f>J59*C34</f>
        <v>94.197510000000008</v>
      </c>
      <c r="D66" s="236"/>
      <c r="E66" s="270">
        <f>C66-C66/1.18</f>
        <v>14.369111694915247</v>
      </c>
      <c r="F66" s="273">
        <v>0</v>
      </c>
      <c r="G66" s="273">
        <v>0</v>
      </c>
      <c r="H66" s="273">
        <f>I65*C20</f>
        <v>5.0866655400000003</v>
      </c>
      <c r="I66" s="273">
        <f>I65*C19</f>
        <v>2.2042217340000003</v>
      </c>
      <c r="J66" s="274">
        <f>I65-I66</f>
        <v>14.751330066000001</v>
      </c>
      <c r="K66" s="275">
        <f>E66+I66</f>
        <v>16.573333428915248</v>
      </c>
      <c r="M66" s="277" t="s">
        <v>65</v>
      </c>
      <c r="N66" s="281">
        <f>R59*C34</f>
        <v>33.177925592459992</v>
      </c>
      <c r="O66" s="236"/>
      <c r="P66" s="270">
        <f>N66-N66/1.18</f>
        <v>5.061039497154912</v>
      </c>
      <c r="Q66" s="273">
        <v>0</v>
      </c>
      <c r="R66" s="273">
        <v>0</v>
      </c>
      <c r="S66" s="273">
        <f>T65*C20</f>
        <v>1.7916079819928397</v>
      </c>
      <c r="T66" s="273">
        <f>T65*C19</f>
        <v>0.77636345886356384</v>
      </c>
      <c r="U66" s="274">
        <f>T65-T66</f>
        <v>5.1956631477792348</v>
      </c>
      <c r="V66" s="275">
        <f>P66+T66</f>
        <v>5.8374029560184759</v>
      </c>
      <c r="X66" s="277" t="s">
        <v>65</v>
      </c>
      <c r="Y66" s="281">
        <f>Y59*C34</f>
        <v>9.8304964718400001</v>
      </c>
      <c r="Z66" s="236"/>
      <c r="AA66" s="270">
        <f>Y66-Y66/1.18</f>
        <v>1.4995672584162705</v>
      </c>
      <c r="AB66" s="273">
        <v>0</v>
      </c>
      <c r="AC66" s="273">
        <v>0</v>
      </c>
      <c r="AD66" s="273">
        <f>AE65*C20</f>
        <v>0.53084680947936003</v>
      </c>
      <c r="AE66" s="273">
        <f>AE65*C19</f>
        <v>0.23003361744105602</v>
      </c>
      <c r="AF66" s="274">
        <f>AE65-AE66</f>
        <v>1.539455747490144</v>
      </c>
      <c r="AG66" s="275">
        <f>AA66+AE66</f>
        <v>1.7296008758573265</v>
      </c>
      <c r="AI66" s="277" t="s">
        <v>65</v>
      </c>
      <c r="AJ66" s="281">
        <f>AG59*C34</f>
        <v>18.022576865040001</v>
      </c>
      <c r="AK66" s="236"/>
      <c r="AL66" s="270">
        <f>AJ66-AJ66/1.18</f>
        <v>2.7492066404298292</v>
      </c>
      <c r="AM66" s="273">
        <v>0</v>
      </c>
      <c r="AN66" s="273">
        <v>0</v>
      </c>
      <c r="AO66" s="273">
        <f>AP65*C20</f>
        <v>0.97321915071215992</v>
      </c>
      <c r="AP66" s="273">
        <f>AP65*C19</f>
        <v>0.42172829864193601</v>
      </c>
      <c r="AQ66" s="274">
        <f>AP65-AP66</f>
        <v>2.8223355370652641</v>
      </c>
      <c r="AR66" s="275">
        <f>AL66+AP66</f>
        <v>3.1709349390717652</v>
      </c>
      <c r="AT66" s="277" t="s">
        <v>65</v>
      </c>
      <c r="AU66" s="281">
        <f>AN59*C34</f>
        <v>2.0480200983000003</v>
      </c>
      <c r="AV66" s="236"/>
      <c r="AW66" s="270">
        <f>AU66-AU66/1.18</f>
        <v>0.31240984550338968</v>
      </c>
      <c r="AX66" s="273">
        <v>0</v>
      </c>
      <c r="AY66" s="273">
        <v>0</v>
      </c>
      <c r="AZ66" s="273">
        <f>BA65*C20</f>
        <v>0.11059308530820001</v>
      </c>
      <c r="BA66" s="273">
        <f>BA65*C19</f>
        <v>0.04792367030022001</v>
      </c>
      <c r="BB66" s="274">
        <f>BA65-BA66</f>
        <v>0.32071994739378007</v>
      </c>
      <c r="BC66" s="674">
        <f>AW66+BA66</f>
        <v>0.36033351580360967</v>
      </c>
      <c r="BD66" s="663"/>
      <c r="BE66" s="663"/>
    </row>
    <row r="67">
      <c r="A67" s="103"/>
      <c r="B67" s="277"/>
      <c r="C67" s="278"/>
      <c r="D67" s="236"/>
      <c r="E67" s="270"/>
      <c r="F67" s="273"/>
      <c r="G67" s="273"/>
      <c r="H67" s="273"/>
      <c r="I67" s="279">
        <f>C68*G35</f>
        <v>47.098755000000004</v>
      </c>
      <c r="J67" s="282"/>
      <c r="K67" s="275"/>
      <c r="M67" s="277"/>
      <c r="N67" s="278"/>
      <c r="O67" s="236"/>
      <c r="P67" s="270"/>
      <c r="Q67" s="273"/>
      <c r="R67" s="273"/>
      <c r="S67" s="273"/>
      <c r="T67" s="279">
        <f>N68*G35</f>
        <v>16.588962796229996</v>
      </c>
      <c r="U67" s="282"/>
      <c r="V67" s="275"/>
      <c r="X67" s="277"/>
      <c r="Y67" s="278"/>
      <c r="Z67" s="236"/>
      <c r="AA67" s="270"/>
      <c r="AB67" s="273"/>
      <c r="AC67" s="273"/>
      <c r="AD67" s="273"/>
      <c r="AE67" s="279">
        <f>Y68*G35</f>
        <v>4.91524823592</v>
      </c>
      <c r="AF67" s="282"/>
      <c r="AG67" s="275"/>
      <c r="AI67" s="277"/>
      <c r="AJ67" s="278"/>
      <c r="AK67" s="236"/>
      <c r="AL67" s="270"/>
      <c r="AM67" s="273"/>
      <c r="AN67" s="273"/>
      <c r="AO67" s="273"/>
      <c r="AP67" s="279">
        <f>AJ68*G35</f>
        <v>9.0112884325200007</v>
      </c>
      <c r="AQ67" s="282"/>
      <c r="AR67" s="275"/>
      <c r="AT67" s="277"/>
      <c r="AU67" s="278"/>
      <c r="AV67" s="236"/>
      <c r="AW67" s="270"/>
      <c r="AX67" s="273"/>
      <c r="AY67" s="273"/>
      <c r="AZ67" s="273"/>
      <c r="BA67" s="279">
        <f>AU68*G35</f>
        <v>1.0240100491500002</v>
      </c>
      <c r="BB67" s="282"/>
      <c r="BC67" s="674"/>
      <c r="BD67" s="663"/>
      <c r="BE67" s="663"/>
    </row>
    <row r="68" ht="69.75" customHeight="1">
      <c r="A68" s="103"/>
      <c r="B68" s="283" t="s">
        <v>110</v>
      </c>
      <c r="C68" s="281">
        <f>J59*C35</f>
        <v>188.39502000000002</v>
      </c>
      <c r="D68" s="236"/>
      <c r="E68" s="270">
        <f>C68-C68/1.18</f>
        <v>28.738223389830495</v>
      </c>
      <c r="F68" s="273">
        <v>0</v>
      </c>
      <c r="G68" s="273">
        <v>0</v>
      </c>
      <c r="H68" s="273">
        <f>I67*C20</f>
        <v>14.129626500000001</v>
      </c>
      <c r="I68" s="273">
        <f>I67*C19</f>
        <v>6.1228381500000006</v>
      </c>
      <c r="J68" s="274">
        <f>I67-I68</f>
        <v>40.975916850000004</v>
      </c>
      <c r="K68" s="275">
        <f>E68+I68</f>
        <v>34.861061539830494</v>
      </c>
      <c r="M68" s="283" t="s">
        <v>110</v>
      </c>
      <c r="N68" s="281">
        <f>R59*C35</f>
        <v>66.355851184919985</v>
      </c>
      <c r="O68" s="236"/>
      <c r="P68" s="270">
        <f>N68-N68/1.18</f>
        <v>10.122078994309824</v>
      </c>
      <c r="Q68" s="273">
        <v>0</v>
      </c>
      <c r="R68" s="273">
        <v>0</v>
      </c>
      <c r="S68" s="273">
        <f>T67*C20</f>
        <v>4.9766888388689985</v>
      </c>
      <c r="T68" s="273">
        <f>T67*C19</f>
        <v>2.1565651635098995</v>
      </c>
      <c r="U68" s="274">
        <f>T67-T68</f>
        <v>14.432397632720097</v>
      </c>
      <c r="V68" s="275">
        <f>P68+T68</f>
        <v>12.278644157819723</v>
      </c>
      <c r="X68" s="283" t="s">
        <v>110</v>
      </c>
      <c r="Y68" s="281">
        <f>Y59*C35</f>
        <v>19.66099294368</v>
      </c>
      <c r="Z68" s="236"/>
      <c r="AA68" s="270">
        <f>Y68-Y68/1.18</f>
        <v>2.999134516832541</v>
      </c>
      <c r="AB68" s="273">
        <v>0</v>
      </c>
      <c r="AC68" s="273">
        <v>0</v>
      </c>
      <c r="AD68" s="273">
        <f>AE67*C20</f>
        <v>1.474574470776</v>
      </c>
      <c r="AE68" s="273">
        <f>AE67*C19</f>
        <v>0.63898227066960001</v>
      </c>
      <c r="AF68" s="274">
        <f>AE67-AE68</f>
        <v>4.2762659652504</v>
      </c>
      <c r="AG68" s="275">
        <f>AA68+AE68</f>
        <v>3.638116787502141</v>
      </c>
      <c r="AI68" s="283" t="s">
        <v>110</v>
      </c>
      <c r="AJ68" s="281">
        <f>AG59*C35</f>
        <v>36.045153730080003</v>
      </c>
      <c r="AK68" s="236"/>
      <c r="AL68" s="270">
        <f>AJ68-AJ68/1.18</f>
        <v>5.4984132808596584</v>
      </c>
      <c r="AM68" s="273">
        <v>0</v>
      </c>
      <c r="AN68" s="273">
        <v>0</v>
      </c>
      <c r="AO68" s="273">
        <f>AP67*C20</f>
        <v>2.703386529756</v>
      </c>
      <c r="AP68" s="273">
        <f>AP67*C19</f>
        <v>1.1714674962276002</v>
      </c>
      <c r="AQ68" s="274">
        <f>AP67-AP68</f>
        <v>7.8398209362924005</v>
      </c>
      <c r="AR68" s="275">
        <f>AL68+AP68</f>
        <v>6.6698807770872586</v>
      </c>
      <c r="AT68" s="283" t="s">
        <v>110</v>
      </c>
      <c r="AU68" s="281">
        <f>AN59*C35</f>
        <v>4.0960401966000006</v>
      </c>
      <c r="AV68" s="236"/>
      <c r="AW68" s="270">
        <f>AU68-AU68/1.18</f>
        <v>0.62481969100677937</v>
      </c>
      <c r="AX68" s="273">
        <v>0</v>
      </c>
      <c r="AY68" s="273">
        <v>0</v>
      </c>
      <c r="AZ68" s="273">
        <f>BA67*C20</f>
        <v>0.30720301474500006</v>
      </c>
      <c r="BA68" s="273">
        <f>BA67*C19</f>
        <v>0.13312130638950004</v>
      </c>
      <c r="BB68" s="274">
        <f>BA67-BA68</f>
        <v>0.89088874276050012</v>
      </c>
      <c r="BC68" s="674">
        <f>AW68+BA68</f>
        <v>0.7579409973962794</v>
      </c>
      <c r="BD68" s="663"/>
      <c r="BE68" s="663"/>
    </row>
    <row r="69">
      <c r="A69" s="103"/>
      <c r="B69" s="283"/>
      <c r="C69" s="278"/>
      <c r="D69" s="236"/>
      <c r="E69" s="270"/>
      <c r="F69" s="273"/>
      <c r="G69" s="273"/>
      <c r="H69" s="273"/>
      <c r="I69" s="279">
        <f>C70*G36</f>
        <v>14.386528800000001</v>
      </c>
      <c r="J69" s="282"/>
      <c r="K69" s="275"/>
      <c r="M69" s="283"/>
      <c r="N69" s="278"/>
      <c r="O69" s="236"/>
      <c r="P69" s="270"/>
      <c r="Q69" s="273"/>
      <c r="R69" s="273"/>
      <c r="S69" s="273"/>
      <c r="T69" s="279">
        <f>N70*G36</f>
        <v>5.0671740904847988</v>
      </c>
      <c r="U69" s="282"/>
      <c r="V69" s="275"/>
      <c r="X69" s="283"/>
      <c r="Y69" s="278"/>
      <c r="Z69" s="236"/>
      <c r="AA69" s="270"/>
      <c r="AB69" s="273"/>
      <c r="AC69" s="273"/>
      <c r="AD69" s="273"/>
      <c r="AE69" s="279">
        <f>Y70*G36</f>
        <v>1.5013849156991999</v>
      </c>
      <c r="AF69" s="282"/>
      <c r="AG69" s="275"/>
      <c r="AI69" s="283"/>
      <c r="AJ69" s="278"/>
      <c r="AK69" s="236"/>
      <c r="AL69" s="270"/>
      <c r="AM69" s="273"/>
      <c r="AN69" s="273"/>
      <c r="AO69" s="273"/>
      <c r="AP69" s="279">
        <f>AJ70*G36</f>
        <v>2.7525390121152</v>
      </c>
      <c r="AQ69" s="282"/>
      <c r="AR69" s="275"/>
      <c r="AT69" s="283"/>
      <c r="AU69" s="278"/>
      <c r="AV69" s="236"/>
      <c r="AW69" s="270"/>
      <c r="AX69" s="273"/>
      <c r="AY69" s="273"/>
      <c r="AZ69" s="273"/>
      <c r="BA69" s="279">
        <f>AU70*G36</f>
        <v>0.31278852410400004</v>
      </c>
      <c r="BB69" s="282"/>
      <c r="BC69" s="674"/>
      <c r="BD69" s="663"/>
      <c r="BE69" s="663"/>
    </row>
    <row r="70" ht="63.75" customHeight="1">
      <c r="A70" s="103"/>
      <c r="B70" s="284" t="s">
        <v>111</v>
      </c>
      <c r="C70" s="285">
        <f>J59*C36</f>
        <v>59.943870000000004</v>
      </c>
      <c r="D70" s="236"/>
      <c r="E70" s="254">
        <f>C70-C70/1.18</f>
        <v>9.1439801694915204</v>
      </c>
      <c r="F70" s="250">
        <v>0</v>
      </c>
      <c r="G70" s="250">
        <v>0</v>
      </c>
      <c r="H70" s="250">
        <f>I69*C20</f>
        <v>4.3159586399999998</v>
      </c>
      <c r="I70" s="250">
        <f>I69*C19</f>
        <v>1.8702487440000002</v>
      </c>
      <c r="J70" s="286">
        <f>I69-I70</f>
        <v>12.516280056000001</v>
      </c>
      <c r="K70" s="287">
        <f>E70+I70</f>
        <v>11.01422891349152</v>
      </c>
      <c r="M70" s="284" t="s">
        <v>111</v>
      </c>
      <c r="N70" s="285">
        <f>R59*C36</f>
        <v>21.113225377019997</v>
      </c>
      <c r="O70" s="236"/>
      <c r="P70" s="254">
        <f>N70-N70/1.18</f>
        <v>3.2206614981894894</v>
      </c>
      <c r="Q70" s="250">
        <v>0</v>
      </c>
      <c r="R70" s="250">
        <v>0</v>
      </c>
      <c r="S70" s="250">
        <f>T69*C20</f>
        <v>1.5201522271454395</v>
      </c>
      <c r="T70" s="250">
        <f>T69*C19</f>
        <v>0.65873263176302388</v>
      </c>
      <c r="U70" s="286">
        <f>T69-T70</f>
        <v>4.4084414587217751</v>
      </c>
      <c r="V70" s="287">
        <f>P70+T70</f>
        <v>3.8793941299525132</v>
      </c>
      <c r="X70" s="284" t="s">
        <v>111</v>
      </c>
      <c r="Y70" s="285">
        <f>Y59*C36</f>
        <v>6.25577048208</v>
      </c>
      <c r="Z70" s="236"/>
      <c r="AA70" s="254">
        <f>Y70-Y70/1.18</f>
        <v>0.95427007353762683</v>
      </c>
      <c r="AB70" s="250">
        <v>0</v>
      </c>
      <c r="AC70" s="250">
        <v>0</v>
      </c>
      <c r="AD70" s="250">
        <f>AE69*C20</f>
        <v>0.45041547470975996</v>
      </c>
      <c r="AE70" s="250">
        <f>AE69*C19</f>
        <v>0.19518003904089598</v>
      </c>
      <c r="AF70" s="286">
        <f>AE69-AE70</f>
        <v>1.3062048766583039</v>
      </c>
      <c r="AG70" s="287">
        <f>AA70+AE70</f>
        <v>1.1494501125785228</v>
      </c>
      <c r="AI70" s="284" t="s">
        <v>111</v>
      </c>
      <c r="AJ70" s="285">
        <f>AG59*C36</f>
        <v>11.468912550480001</v>
      </c>
      <c r="AK70" s="236"/>
      <c r="AL70" s="254">
        <f>AJ70-AJ70/1.18</f>
        <v>1.7494951348189822</v>
      </c>
      <c r="AM70" s="250">
        <v>0</v>
      </c>
      <c r="AN70" s="250">
        <v>0</v>
      </c>
      <c r="AO70" s="250">
        <f>AP69*C20</f>
        <v>0.82576170363456003</v>
      </c>
      <c r="AP70" s="250">
        <f>AP69*C19</f>
        <v>0.35783007157497604</v>
      </c>
      <c r="AQ70" s="286">
        <f>AP69-AP70</f>
        <v>2.394708940540224</v>
      </c>
      <c r="AR70" s="287">
        <f>AL70+AP70</f>
        <v>2.1073252063939583</v>
      </c>
      <c r="AT70" s="284" t="s">
        <v>111</v>
      </c>
      <c r="AU70" s="285">
        <f>AN59*C36</f>
        <v>1.3032855171000002</v>
      </c>
      <c r="AV70" s="236"/>
      <c r="AW70" s="254">
        <f>AU70-AU70/1.18</f>
        <v>0.19880626532033885</v>
      </c>
      <c r="AX70" s="250">
        <v>0</v>
      </c>
      <c r="AY70" s="250">
        <v>0</v>
      </c>
      <c r="AZ70" s="250">
        <f>BA69*C20</f>
        <v>0.093836557231200005</v>
      </c>
      <c r="BA70" s="250">
        <f>BA69*C19</f>
        <v>0.040662508133520008</v>
      </c>
      <c r="BB70" s="286">
        <f>BA69-BA70</f>
        <v>0.27212601597048003</v>
      </c>
      <c r="BC70" s="820">
        <f>AW70+BA70</f>
        <v>0.23946877345385886</v>
      </c>
      <c r="BD70" s="663"/>
      <c r="BE70" s="663"/>
    </row>
    <row r="71">
      <c r="A71" s="103"/>
      <c r="B71" s="191"/>
      <c r="C71" s="288"/>
      <c r="D71" s="236"/>
      <c r="K71" s="266"/>
      <c r="M71" s="289"/>
      <c r="N71" s="290"/>
      <c r="X71" s="291"/>
      <c r="Y71" s="292"/>
      <c r="AI71" s="291"/>
      <c r="AJ71" s="292"/>
      <c r="AO71" s="236"/>
      <c r="AP71" s="236"/>
      <c r="AT71" s="291"/>
      <c r="AU71" s="292"/>
      <c r="BD71" s="663"/>
      <c r="BE71" s="663"/>
    </row>
    <row r="72" ht="15.75">
      <c r="A72" s="103"/>
      <c r="B72" s="218" t="s">
        <v>112</v>
      </c>
      <c r="C72" s="288"/>
      <c r="D72" s="236"/>
      <c r="K72" s="266"/>
      <c r="M72" s="293"/>
      <c r="N72" s="294"/>
      <c r="X72" s="295"/>
      <c r="Y72" s="296"/>
      <c r="AI72" s="295"/>
      <c r="AJ72" s="296"/>
      <c r="AO72" s="236"/>
      <c r="AP72" s="236"/>
      <c r="AT72" s="295"/>
      <c r="AU72" s="296"/>
      <c r="BD72" s="663"/>
      <c r="BE72" s="663"/>
    </row>
    <row r="73" ht="15.75">
      <c r="A73" s="103" t="s">
        <v>113</v>
      </c>
      <c r="B73" s="218" t="s">
        <v>63</v>
      </c>
      <c r="C73" s="288"/>
      <c r="D73" s="236"/>
      <c r="E73" s="257"/>
      <c r="F73" s="258"/>
      <c r="G73" s="258"/>
      <c r="H73" s="258"/>
      <c r="I73" s="297">
        <f>C74*G33</f>
        <v>16.762875074999997</v>
      </c>
      <c r="J73" s="298"/>
      <c r="K73" s="299"/>
      <c r="M73" s="300" t="s">
        <v>112</v>
      </c>
      <c r="N73" s="255"/>
      <c r="O73" s="236"/>
      <c r="P73" s="257"/>
      <c r="Q73" s="258"/>
      <c r="R73" s="258"/>
      <c r="S73" s="258"/>
      <c r="T73" s="259">
        <f>N74*G33</f>
        <v>5.9041626679309491</v>
      </c>
      <c r="U73" s="260"/>
      <c r="V73" s="261"/>
      <c r="X73" s="300" t="s">
        <v>112</v>
      </c>
      <c r="Y73" s="255"/>
      <c r="Z73" s="236"/>
      <c r="AA73" s="257"/>
      <c r="AB73" s="258"/>
      <c r="AC73" s="258"/>
      <c r="AD73" s="258"/>
      <c r="AE73" s="259">
        <f>Y74*G33</f>
        <v>1.7493815312387999</v>
      </c>
      <c r="AF73" s="260"/>
      <c r="AG73" s="261"/>
      <c r="AI73" s="300" t="s">
        <v>112</v>
      </c>
      <c r="AJ73" s="255"/>
      <c r="AK73" s="236"/>
      <c r="AL73" s="257"/>
      <c r="AM73" s="258"/>
      <c r="AN73" s="258"/>
      <c r="AO73" s="258"/>
      <c r="AP73" s="259">
        <f>AJ74*G33</f>
        <v>3.2071994739377998</v>
      </c>
      <c r="AQ73" s="260"/>
      <c r="AR73" s="261"/>
      <c r="AT73" s="300" t="s">
        <v>112</v>
      </c>
      <c r="AU73" s="255"/>
      <c r="AV73" s="236"/>
      <c r="AW73" s="257"/>
      <c r="AX73" s="258"/>
      <c r="AY73" s="258"/>
      <c r="AZ73" s="258"/>
      <c r="BA73" s="259">
        <f>AU74*G33</f>
        <v>0.36445448567474997</v>
      </c>
      <c r="BB73" s="260"/>
      <c r="BC73" s="672"/>
      <c r="BD73" s="663"/>
      <c r="BE73" s="663"/>
    </row>
    <row r="74">
      <c r="A74" s="103"/>
      <c r="B74" s="267" t="s">
        <v>63</v>
      </c>
      <c r="C74" s="301">
        <f>J64*C33</f>
        <v>67.051500299999987</v>
      </c>
      <c r="D74" s="236"/>
      <c r="E74" s="270">
        <f>C74-C74/1.18</f>
        <v>10.228194961016946</v>
      </c>
      <c r="F74" s="273">
        <v>0</v>
      </c>
      <c r="G74" s="273">
        <v>0</v>
      </c>
      <c r="H74" s="273">
        <f>I73*C20</f>
        <v>5.028862522499999</v>
      </c>
      <c r="I74" s="273">
        <f>I73*C19</f>
        <v>2.1791737597499998</v>
      </c>
      <c r="J74" s="274">
        <f>I73-I74</f>
        <v>14.583701315249996</v>
      </c>
      <c r="K74" s="275">
        <f>E74+I74</f>
        <v>12.407368720766947</v>
      </c>
      <c r="M74" s="267" t="s">
        <v>109</v>
      </c>
      <c r="N74" s="268">
        <f>U64*C33</f>
        <v>23.616650671723797</v>
      </c>
      <c r="O74" s="236"/>
      <c r="P74" s="270">
        <f>N74-N74/1.18</f>
        <v>3.602539932974814</v>
      </c>
      <c r="Q74" s="270">
        <v>0</v>
      </c>
      <c r="R74" s="273">
        <v>0</v>
      </c>
      <c r="S74" s="273">
        <f>T73*C20</f>
        <v>1.7712488003792848</v>
      </c>
      <c r="T74" s="273">
        <f>T73*C19</f>
        <v>0.76754114683102337</v>
      </c>
      <c r="U74" s="274">
        <f>T73-T74</f>
        <v>5.1366215210999258</v>
      </c>
      <c r="V74" s="275">
        <f>P74+T74</f>
        <v>4.3700810798058374</v>
      </c>
      <c r="X74" s="267" t="s">
        <v>109</v>
      </c>
      <c r="Y74" s="268">
        <f>AF64*C33</f>
        <v>6.9975261249551997</v>
      </c>
      <c r="Z74" s="236"/>
      <c r="AA74" s="270">
        <f>Y74-Y74/1.18</f>
        <v>1.0674192393999453</v>
      </c>
      <c r="AB74" s="270">
        <v>0</v>
      </c>
      <c r="AC74" s="273">
        <v>0</v>
      </c>
      <c r="AD74" s="273">
        <f>AE73*C20</f>
        <v>0.52481445937163995</v>
      </c>
      <c r="AE74" s="273">
        <f>AE73*C19</f>
        <v>0.227419599061044</v>
      </c>
      <c r="AF74" s="274">
        <f>AE73-AE74</f>
        <v>1.521961932177756</v>
      </c>
      <c r="AG74" s="275">
        <f>AA74+AE74</f>
        <v>1.2948388384609892</v>
      </c>
      <c r="AI74" s="267" t="s">
        <v>109</v>
      </c>
      <c r="AJ74" s="268">
        <f>AQ64*C33</f>
        <v>12.828797895751199</v>
      </c>
      <c r="AK74" s="236"/>
      <c r="AL74" s="270">
        <f>AJ74-AJ74/1.18</f>
        <v>1.9569352722332329</v>
      </c>
      <c r="AM74" s="270">
        <v>0</v>
      </c>
      <c r="AN74" s="273">
        <v>0</v>
      </c>
      <c r="AO74" s="273">
        <f>AP73*C20</f>
        <v>0.96215984218133987</v>
      </c>
      <c r="AP74" s="273">
        <f>AP73*C19</f>
        <v>0.416935931611914</v>
      </c>
      <c r="AQ74" s="274">
        <f>AP73-AP74</f>
        <v>2.7902635423258859</v>
      </c>
      <c r="AR74" s="275">
        <f>AL74+AP74</f>
        <v>2.3738712038451468</v>
      </c>
      <c r="AT74" s="267" t="s">
        <v>109</v>
      </c>
      <c r="AU74" s="268">
        <f>BB64*C33</f>
        <v>1.4578179426989999</v>
      </c>
      <c r="AV74" s="236"/>
      <c r="AW74" s="270">
        <f>AU74-AU74/1.18</f>
        <v>0.2223790082083219</v>
      </c>
      <c r="AX74" s="270">
        <v>0</v>
      </c>
      <c r="AY74" s="273">
        <v>0</v>
      </c>
      <c r="AZ74" s="273">
        <f>BA73*C20</f>
        <v>0.10933634570242499</v>
      </c>
      <c r="BA74" s="273">
        <f>BA73*C19</f>
        <v>0.0473790831377175</v>
      </c>
      <c r="BB74" s="274">
        <f>BA73-BA74</f>
        <v>0.31707540253703248</v>
      </c>
      <c r="BC74" s="674">
        <f>AW74+BA74</f>
        <v>0.2697580913460394</v>
      </c>
      <c r="BD74" s="663"/>
      <c r="BE74" s="663"/>
    </row>
    <row r="75">
      <c r="A75" s="103"/>
      <c r="B75" s="277"/>
      <c r="C75" s="278"/>
      <c r="D75" s="236"/>
      <c r="E75" s="270"/>
      <c r="F75" s="273"/>
      <c r="G75" s="273"/>
      <c r="H75" s="273"/>
      <c r="I75" s="228">
        <f>C76*G34</f>
        <v>2.2126995098999998</v>
      </c>
      <c r="J75" s="274"/>
      <c r="K75" s="275"/>
      <c r="M75" s="277"/>
      <c r="N75" s="278"/>
      <c r="O75" s="236"/>
      <c r="P75" s="270"/>
      <c r="Q75" s="273"/>
      <c r="R75" s="273"/>
      <c r="S75" s="273"/>
      <c r="T75" s="279">
        <f>N76*G34</f>
        <v>0.77934947216688533</v>
      </c>
      <c r="U75" s="280"/>
      <c r="V75" s="275"/>
      <c r="X75" s="277"/>
      <c r="Y75" s="278"/>
      <c r="Z75" s="236"/>
      <c r="AA75" s="270"/>
      <c r="AB75" s="273"/>
      <c r="AC75" s="273"/>
      <c r="AD75" s="273"/>
      <c r="AE75" s="279">
        <f>Y76*G34</f>
        <v>0.23091836212352157</v>
      </c>
      <c r="AF75" s="280"/>
      <c r="AG75" s="275"/>
      <c r="AI75" s="277"/>
      <c r="AJ75" s="278"/>
      <c r="AK75" s="236"/>
      <c r="AL75" s="270"/>
      <c r="AM75" s="273"/>
      <c r="AN75" s="273"/>
      <c r="AO75" s="273"/>
      <c r="AP75" s="279">
        <f>AJ76*G34</f>
        <v>0.4233503305597896</v>
      </c>
      <c r="AQ75" s="280"/>
      <c r="AR75" s="275"/>
      <c r="AT75" s="277"/>
      <c r="AU75" s="278"/>
      <c r="AV75" s="236"/>
      <c r="AW75" s="270"/>
      <c r="AX75" s="273"/>
      <c r="AY75" s="273"/>
      <c r="AZ75" s="273"/>
      <c r="BA75" s="279">
        <f>AU76*G34</f>
        <v>0.048107992109067001</v>
      </c>
      <c r="BB75" s="280"/>
      <c r="BC75" s="674"/>
      <c r="BD75" s="663"/>
      <c r="BE75" s="663"/>
    </row>
    <row r="76">
      <c r="A76" s="103"/>
      <c r="B76" s="277" t="s">
        <v>65</v>
      </c>
      <c r="C76" s="278">
        <f>J64*C34</f>
        <v>12.292775054999998</v>
      </c>
      <c r="D76" s="236"/>
      <c r="E76" s="270">
        <f>C76-C76/1.18</f>
        <v>1.8751690761864399</v>
      </c>
      <c r="F76" s="273">
        <v>0</v>
      </c>
      <c r="G76" s="273">
        <v>0</v>
      </c>
      <c r="H76" s="273">
        <f>I75*C20</f>
        <v>0.66380985296999995</v>
      </c>
      <c r="I76" s="273">
        <f>I75*C19</f>
        <v>0.287650936287</v>
      </c>
      <c r="J76" s="274">
        <f>I75-I76</f>
        <v>1.9250485736129996</v>
      </c>
      <c r="K76" s="275">
        <f>E76+I76</f>
        <v>2.16282001247344</v>
      </c>
      <c r="M76" s="277" t="s">
        <v>65</v>
      </c>
      <c r="N76" s="281">
        <f>U64*C34</f>
        <v>4.3297192898160297</v>
      </c>
      <c r="O76" s="236"/>
      <c r="P76" s="270">
        <f>N76-N76/1.18</f>
        <v>0.6604656543787164</v>
      </c>
      <c r="Q76" s="273">
        <v>0</v>
      </c>
      <c r="R76" s="273">
        <v>0</v>
      </c>
      <c r="S76" s="273">
        <f>T75*C20</f>
        <v>0.2338048416500656</v>
      </c>
      <c r="T76" s="273">
        <f>T75*C19</f>
        <v>0.10131543138169509</v>
      </c>
      <c r="U76" s="274">
        <f>T75-T76</f>
        <v>0.67803404078519025</v>
      </c>
      <c r="V76" s="275">
        <f>P76+T76</f>
        <v>0.76178108576041148</v>
      </c>
      <c r="X76" s="277" t="s">
        <v>65</v>
      </c>
      <c r="Y76" s="281">
        <f>AF64*C34</f>
        <v>1.2828797895751198</v>
      </c>
      <c r="Z76" s="236"/>
      <c r="AA76" s="270">
        <f>Y76-Y76/1.18</f>
        <v>0.19569352722332334</v>
      </c>
      <c r="AB76" s="273">
        <v>0</v>
      </c>
      <c r="AC76" s="273">
        <v>0</v>
      </c>
      <c r="AD76" s="273">
        <f>AE75*C20</f>
        <v>0.069275508637056463</v>
      </c>
      <c r="AE76" s="273">
        <f>AE75*C19</f>
        <v>0.030019387076057804</v>
      </c>
      <c r="AF76" s="274">
        <f>AE75-AE76</f>
        <v>0.20089897504746376</v>
      </c>
      <c r="AG76" s="275">
        <f>AA76+AE76</f>
        <v>0.22571291429938115</v>
      </c>
      <c r="AI76" s="277" t="s">
        <v>65</v>
      </c>
      <c r="AJ76" s="281">
        <f>AQ64*C34</f>
        <v>2.3519462808877201</v>
      </c>
      <c r="AK76" s="236"/>
      <c r="AL76" s="270">
        <f>AJ76-AJ76/1.18</f>
        <v>0.35877146657609282</v>
      </c>
      <c r="AM76" s="273">
        <v>0</v>
      </c>
      <c r="AN76" s="273">
        <v>0</v>
      </c>
      <c r="AO76" s="273">
        <f>AP75*C20</f>
        <v>0.12700509916793687</v>
      </c>
      <c r="AP76" s="273">
        <f>AP75*C19</f>
        <v>0.055035542972772647</v>
      </c>
      <c r="AQ76" s="274">
        <f>AP75-AP76</f>
        <v>0.36831478758701697</v>
      </c>
      <c r="AR76" s="275">
        <f>AL76+AP76</f>
        <v>0.41380700954886546</v>
      </c>
      <c r="AT76" s="277" t="s">
        <v>65</v>
      </c>
      <c r="AU76" s="281">
        <f>BB64*C34</f>
        <v>0.26726662282815</v>
      </c>
      <c r="AV76" s="236"/>
      <c r="AW76" s="270">
        <f>AU76-AU76/1.18</f>
        <v>0.040769484838192371</v>
      </c>
      <c r="AX76" s="273">
        <v>0</v>
      </c>
      <c r="AY76" s="273">
        <v>0</v>
      </c>
      <c r="AZ76" s="273">
        <f>BA75*C20</f>
        <v>0.0144323976327201</v>
      </c>
      <c r="BA76" s="273">
        <f>BA75*C19</f>
        <v>0.0062540389741787099</v>
      </c>
      <c r="BB76" s="274">
        <f>BA75-BA76</f>
        <v>0.041853953134888294</v>
      </c>
      <c r="BC76" s="674">
        <f>AW76+BA76</f>
        <v>0.047023523812371085</v>
      </c>
      <c r="BD76" s="663"/>
      <c r="BE76" s="663"/>
    </row>
    <row r="77">
      <c r="A77" s="103"/>
      <c r="B77" s="277"/>
      <c r="C77" s="278"/>
      <c r="D77" s="236"/>
      <c r="E77" s="270"/>
      <c r="F77" s="273"/>
      <c r="G77" s="273"/>
      <c r="H77" s="273"/>
      <c r="I77" s="228">
        <f>C78*G35</f>
        <v>6.1463875274999991</v>
      </c>
      <c r="J77" s="274"/>
      <c r="K77" s="275"/>
      <c r="M77" s="277"/>
      <c r="N77" s="278"/>
      <c r="O77" s="236"/>
      <c r="P77" s="270"/>
      <c r="Q77" s="273"/>
      <c r="R77" s="273"/>
      <c r="S77" s="273"/>
      <c r="T77" s="279">
        <f>N78*G35</f>
        <v>2.1648596449080149</v>
      </c>
      <c r="U77" s="282"/>
      <c r="V77" s="275"/>
      <c r="X77" s="277"/>
      <c r="Y77" s="278"/>
      <c r="Z77" s="236"/>
      <c r="AA77" s="270"/>
      <c r="AB77" s="273"/>
      <c r="AC77" s="273"/>
      <c r="AD77" s="273"/>
      <c r="AE77" s="279">
        <f>Y78*G35</f>
        <v>0.64143989478755992</v>
      </c>
      <c r="AF77" s="282"/>
      <c r="AG77" s="275"/>
      <c r="AI77" s="277"/>
      <c r="AJ77" s="278"/>
      <c r="AK77" s="236"/>
      <c r="AL77" s="270"/>
      <c r="AM77" s="273"/>
      <c r="AN77" s="273"/>
      <c r="AO77" s="273"/>
      <c r="AP77" s="279">
        <f>AJ78*G35</f>
        <v>1.17597314044386</v>
      </c>
      <c r="AQ77" s="282"/>
      <c r="AR77" s="275"/>
      <c r="AT77" s="277"/>
      <c r="AU77" s="278"/>
      <c r="AV77" s="236"/>
      <c r="AW77" s="270"/>
      <c r="AX77" s="273"/>
      <c r="AY77" s="273"/>
      <c r="AZ77" s="273"/>
      <c r="BA77" s="279">
        <f>AU78*G35</f>
        <v>0.133633311414075</v>
      </c>
      <c r="BB77" s="282"/>
      <c r="BC77" s="674"/>
      <c r="BD77" s="663"/>
      <c r="BE77" s="663"/>
    </row>
    <row r="78" ht="66.75" customHeight="1">
      <c r="A78" s="103"/>
      <c r="B78" s="283" t="s">
        <v>114</v>
      </c>
      <c r="C78" s="278">
        <f>J64*C35</f>
        <v>24.585550109999996</v>
      </c>
      <c r="D78" s="236"/>
      <c r="E78" s="270">
        <f>C78-C78/1.18</f>
        <v>3.7503381523728798</v>
      </c>
      <c r="F78" s="273">
        <v>0</v>
      </c>
      <c r="G78" s="273">
        <v>0</v>
      </c>
      <c r="H78" s="273">
        <f>I77*C20</f>
        <v>1.8439162582499997</v>
      </c>
      <c r="I78" s="273">
        <f>I77*C19</f>
        <v>0.79903037857499992</v>
      </c>
      <c r="J78" s="274">
        <f>I77-I78</f>
        <v>5.3473571489249991</v>
      </c>
      <c r="K78" s="275">
        <f>E78+I78</f>
        <v>4.5493685309478797</v>
      </c>
      <c r="M78" s="283" t="s">
        <v>110</v>
      </c>
      <c r="N78" s="281">
        <f>U64*C35</f>
        <v>8.6594385796320594</v>
      </c>
      <c r="O78" s="236"/>
      <c r="P78" s="270">
        <f>N78-N78/1.18</f>
        <v>1.3209313087574328</v>
      </c>
      <c r="Q78" s="273">
        <v>0</v>
      </c>
      <c r="R78" s="273">
        <v>0</v>
      </c>
      <c r="S78" s="273">
        <f>T77*C20</f>
        <v>0.64945789347240446</v>
      </c>
      <c r="T78" s="273">
        <f>T77*C19</f>
        <v>0.28143175383804192</v>
      </c>
      <c r="U78" s="274">
        <f>T77-T78</f>
        <v>1.8834278910699729</v>
      </c>
      <c r="V78" s="275">
        <f>P78+T78</f>
        <v>1.6023630625954748</v>
      </c>
      <c r="X78" s="283" t="s">
        <v>110</v>
      </c>
      <c r="Y78" s="281">
        <f>AF64*C35</f>
        <v>2.5657595791502397</v>
      </c>
      <c r="Z78" s="236"/>
      <c r="AA78" s="270">
        <f>Y78-Y78/1.18</f>
        <v>0.39138705444664668</v>
      </c>
      <c r="AB78" s="273">
        <v>0</v>
      </c>
      <c r="AC78" s="273">
        <v>0</v>
      </c>
      <c r="AD78" s="273">
        <f>AE77*C20</f>
        <v>0.19243196843626797</v>
      </c>
      <c r="AE78" s="273">
        <f>AE77*C19</f>
        <v>0.083387186322382789</v>
      </c>
      <c r="AF78" s="274">
        <f>AE77-AE78</f>
        <v>0.55805270846517718</v>
      </c>
      <c r="AG78" s="275">
        <f>AA78+AE78</f>
        <v>0.47477424076902947</v>
      </c>
      <c r="AI78" s="283" t="s">
        <v>110</v>
      </c>
      <c r="AJ78" s="281">
        <f>AQ64*C35</f>
        <v>4.7038925617754401</v>
      </c>
      <c r="AK78" s="236"/>
      <c r="AL78" s="270">
        <f>AJ78-AJ78/1.18</f>
        <v>0.71754293315218565</v>
      </c>
      <c r="AM78" s="273">
        <v>0</v>
      </c>
      <c r="AN78" s="273">
        <v>0</v>
      </c>
      <c r="AO78" s="273">
        <f>AP77*C20</f>
        <v>0.35279194213315801</v>
      </c>
      <c r="AP78" s="273">
        <f>AP77*C19</f>
        <v>0.1528765082577018</v>
      </c>
      <c r="AQ78" s="274">
        <f>AP77-AP78</f>
        <v>1.0230966321861583</v>
      </c>
      <c r="AR78" s="275">
        <f>AL78+AP78</f>
        <v>0.87041944140988747</v>
      </c>
      <c r="AT78" s="283" t="s">
        <v>110</v>
      </c>
      <c r="AU78" s="281">
        <f>BB64*C35</f>
        <v>0.5345332456563</v>
      </c>
      <c r="AV78" s="236"/>
      <c r="AW78" s="270">
        <f>AU78-AU78/1.18</f>
        <v>0.081538969676384743</v>
      </c>
      <c r="AX78" s="273">
        <v>0</v>
      </c>
      <c r="AY78" s="273">
        <v>0</v>
      </c>
      <c r="AZ78" s="273">
        <f>BA77*C20</f>
        <v>0.040089993424222502</v>
      </c>
      <c r="BA78" s="273">
        <f>BA77*C19</f>
        <v>0.017372330483829752</v>
      </c>
      <c r="BB78" s="274">
        <f>BA77-BA78</f>
        <v>0.11626098093024526</v>
      </c>
      <c r="BC78" s="674">
        <f>AW78+BA78</f>
        <v>0.098911300160214488</v>
      </c>
      <c r="BD78" s="663"/>
      <c r="BE78" s="663"/>
    </row>
    <row r="79">
      <c r="A79" s="103"/>
      <c r="B79" s="283"/>
      <c r="C79" s="278"/>
      <c r="D79" s="236"/>
      <c r="E79" s="270"/>
      <c r="F79" s="273"/>
      <c r="G79" s="273"/>
      <c r="H79" s="273"/>
      <c r="I79" s="228">
        <f>C80*G36</f>
        <v>1.8774420083999999</v>
      </c>
      <c r="J79" s="274"/>
      <c r="K79" s="275"/>
      <c r="M79" s="283"/>
      <c r="N79" s="278"/>
      <c r="O79" s="236"/>
      <c r="P79" s="270"/>
      <c r="Q79" s="273"/>
      <c r="R79" s="273"/>
      <c r="S79" s="273"/>
      <c r="T79" s="279">
        <f>N80*G36</f>
        <v>0.6612662188082663</v>
      </c>
      <c r="U79" s="282"/>
      <c r="V79" s="275"/>
      <c r="X79" s="283"/>
      <c r="Y79" s="278"/>
      <c r="Z79" s="236"/>
      <c r="AA79" s="270"/>
      <c r="AB79" s="273"/>
      <c r="AC79" s="273"/>
      <c r="AD79" s="273"/>
      <c r="AE79" s="279">
        <f>Y80*G36</f>
        <v>0.1959307314987456</v>
      </c>
      <c r="AF79" s="282"/>
      <c r="AG79" s="275"/>
      <c r="AI79" s="283"/>
      <c r="AJ79" s="278"/>
      <c r="AK79" s="236"/>
      <c r="AL79" s="270"/>
      <c r="AM79" s="273"/>
      <c r="AN79" s="273"/>
      <c r="AO79" s="273"/>
      <c r="AP79" s="279">
        <f>AJ80*G36</f>
        <v>0.35920634108103361</v>
      </c>
      <c r="AQ79" s="282"/>
      <c r="AR79" s="275"/>
      <c r="AT79" s="283"/>
      <c r="AU79" s="278"/>
      <c r="AV79" s="236"/>
      <c r="AW79" s="270"/>
      <c r="AX79" s="273"/>
      <c r="AY79" s="273"/>
      <c r="AZ79" s="273"/>
      <c r="BA79" s="279">
        <f>AU80*G36</f>
        <v>0.040818902395572003</v>
      </c>
      <c r="BB79" s="282"/>
      <c r="BC79" s="674"/>
      <c r="BD79" s="663"/>
      <c r="BE79" s="663"/>
    </row>
    <row r="80" ht="62.25" customHeight="1">
      <c r="A80" s="103"/>
      <c r="B80" s="284" t="s">
        <v>115</v>
      </c>
      <c r="C80" s="302">
        <f>J64*C36</f>
        <v>7.8226750349999996</v>
      </c>
      <c r="D80" s="236"/>
      <c r="E80" s="254">
        <f>C80-C80/1.18</f>
        <v>1.1932894121186433</v>
      </c>
      <c r="F80" s="250">
        <v>0</v>
      </c>
      <c r="G80" s="250">
        <v>0</v>
      </c>
      <c r="H80" s="250">
        <f>I79*C20</f>
        <v>0.56323260251999996</v>
      </c>
      <c r="I80" s="250">
        <f>I79*C19</f>
        <v>0.244067461092</v>
      </c>
      <c r="J80" s="286">
        <f>I79-I80</f>
        <v>1.6333745473079999</v>
      </c>
      <c r="K80" s="287">
        <f>E80+I80</f>
        <v>1.4373568732106432</v>
      </c>
      <c r="M80" s="303" t="s">
        <v>111</v>
      </c>
      <c r="N80" s="304">
        <f>U64*C36</f>
        <v>2.7552759117011099</v>
      </c>
      <c r="O80" s="236"/>
      <c r="P80" s="305">
        <f>N80-N80/1.18</f>
        <v>0.42029632551372842</v>
      </c>
      <c r="Q80" s="306">
        <v>0</v>
      </c>
      <c r="R80" s="306">
        <v>0</v>
      </c>
      <c r="S80" s="306">
        <f>T79*C20</f>
        <v>0.19837986564247989</v>
      </c>
      <c r="T80" s="306">
        <f>T79*C19</f>
        <v>0.085964608445074628</v>
      </c>
      <c r="U80" s="307">
        <f>T79-T80</f>
        <v>0.57530161036319172</v>
      </c>
      <c r="V80" s="308">
        <f>P80+T80</f>
        <v>0.50626093395880301</v>
      </c>
      <c r="X80" s="303" t="s">
        <v>111</v>
      </c>
      <c r="Y80" s="304">
        <f>AF64*C36</f>
        <v>0.81637804791143997</v>
      </c>
      <c r="Z80" s="236"/>
      <c r="AA80" s="305">
        <f>Y80-Y80/1.18</f>
        <v>0.12453224459666035</v>
      </c>
      <c r="AB80" s="306">
        <v>0</v>
      </c>
      <c r="AC80" s="306">
        <v>0</v>
      </c>
      <c r="AD80" s="306">
        <f>AE79*C20</f>
        <v>0.058779219449623679</v>
      </c>
      <c r="AE80" s="306">
        <f>AE79*C19</f>
        <v>0.02547099509483693</v>
      </c>
      <c r="AF80" s="307">
        <f>AE79-AE80</f>
        <v>0.17045973640390866</v>
      </c>
      <c r="AG80" s="308">
        <f>AA80+AE80</f>
        <v>0.15000323969149729</v>
      </c>
      <c r="AI80" s="303" t="s">
        <v>111</v>
      </c>
      <c r="AJ80" s="304">
        <f>AQ64*C36</f>
        <v>1.4966930878376401</v>
      </c>
      <c r="AK80" s="236"/>
      <c r="AL80" s="305">
        <f>AJ80-AJ80/1.18</f>
        <v>0.22830911509387719</v>
      </c>
      <c r="AM80" s="306">
        <v>0</v>
      </c>
      <c r="AN80" s="306">
        <v>0</v>
      </c>
      <c r="AO80" s="306">
        <f>AP79*C20</f>
        <v>0.10776190232431009</v>
      </c>
      <c r="AP80" s="306">
        <f>AP79*C19</f>
        <v>0.046696824340534369</v>
      </c>
      <c r="AQ80" s="307">
        <f>AP79-AP80</f>
        <v>0.31250951674049926</v>
      </c>
      <c r="AR80" s="308">
        <f>AL80+AP80</f>
        <v>0.27500593943441154</v>
      </c>
      <c r="AT80" s="303" t="s">
        <v>111</v>
      </c>
      <c r="AU80" s="304">
        <f>BB64*C36</f>
        <v>0.17007875998155003</v>
      </c>
      <c r="AV80" s="236"/>
      <c r="AW80" s="305">
        <f>AU80-AU80/1.18</f>
        <v>0.025944217624304239</v>
      </c>
      <c r="AX80" s="306">
        <v>0</v>
      </c>
      <c r="AY80" s="306">
        <v>0</v>
      </c>
      <c r="AZ80" s="306">
        <f>BA79*C20</f>
        <v>0.0122456707186716</v>
      </c>
      <c r="BA80" s="306">
        <f>BA79*C19</f>
        <v>0.0053064573114243608</v>
      </c>
      <c r="BB80" s="307">
        <f>BA79-BA80</f>
        <v>0.035512445084147644</v>
      </c>
      <c r="BC80" s="684">
        <f>AW80+BA80</f>
        <v>0.031250674935728598</v>
      </c>
      <c r="BD80" s="685"/>
      <c r="BE80" s="685"/>
    </row>
    <row r="81" ht="15.75">
      <c r="A81" s="103"/>
      <c r="B81" s="191"/>
      <c r="C81" s="288"/>
      <c r="D81" s="236"/>
      <c r="E81" s="236"/>
      <c r="F81" s="236"/>
      <c r="G81" s="236"/>
      <c r="H81" s="236"/>
      <c r="I81" s="236"/>
      <c r="J81" s="288"/>
      <c r="K81" s="309"/>
      <c r="M81" s="310"/>
      <c r="N81" s="311"/>
      <c r="O81" s="311"/>
      <c r="P81" s="312"/>
      <c r="Q81" s="312"/>
      <c r="R81" s="312"/>
      <c r="S81" s="312"/>
      <c r="T81" s="312"/>
      <c r="U81" s="312"/>
      <c r="V81" s="313">
        <f>SUM(V64:V80)</f>
        <v>62.723138745419597</v>
      </c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3">
        <f>SUM(AG64:AG80)</f>
        <v>18.584633702346547</v>
      </c>
      <c r="AH81" s="312"/>
      <c r="AI81" s="312"/>
      <c r="AJ81" s="312"/>
      <c r="AK81" s="312"/>
      <c r="AL81" s="312"/>
      <c r="AM81" s="312"/>
      <c r="AN81" s="312"/>
      <c r="AO81" s="314"/>
      <c r="AP81" s="314"/>
      <c r="AQ81" s="312"/>
      <c r="AR81" s="313">
        <f>SUM(AR64:AR80)</f>
        <v>34.071828454302008</v>
      </c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3">
        <f>SUM(BC64:BC80)</f>
        <v>3.8717986879888642</v>
      </c>
      <c r="BD81" s="821">
        <f>V81+AG81+AR81+BC81</f>
        <v>119.25139959005702</v>
      </c>
      <c r="BE81" s="822"/>
    </row>
    <row r="82" ht="15.75">
      <c r="A82" s="103" t="s">
        <v>116</v>
      </c>
      <c r="B82" s="218" t="s">
        <v>117</v>
      </c>
      <c r="C82" s="288"/>
      <c r="D82" s="236"/>
      <c r="K82" s="266"/>
      <c r="AO82" s="236"/>
      <c r="AP82" s="236"/>
      <c r="BD82" s="36"/>
      <c r="BE82" s="36"/>
    </row>
    <row r="83" ht="15.75">
      <c r="A83" s="103"/>
      <c r="B83" s="218" t="s">
        <v>63</v>
      </c>
      <c r="C83" s="288"/>
      <c r="D83" s="236"/>
      <c r="E83" s="257"/>
      <c r="F83" s="258"/>
      <c r="G83" s="258"/>
      <c r="H83" s="258"/>
      <c r="I83" s="297">
        <f>C84*G33</f>
        <v>2.1875551972874994</v>
      </c>
      <c r="J83" s="298"/>
      <c r="K83" s="299"/>
      <c r="P83" s="131"/>
      <c r="T83" s="131"/>
      <c r="AA83" s="131"/>
      <c r="AE83" s="131"/>
      <c r="AL83" s="131"/>
      <c r="AO83" s="236"/>
      <c r="AP83" s="236"/>
      <c r="AW83" s="131"/>
      <c r="BA83" s="131"/>
      <c r="BD83" s="318"/>
      <c r="BE83" s="318"/>
    </row>
    <row r="84">
      <c r="A84" s="103"/>
      <c r="B84" s="267" t="s">
        <v>63</v>
      </c>
      <c r="C84" s="301">
        <f>J74*C33</f>
        <v>8.7502207891499975</v>
      </c>
      <c r="D84" s="236"/>
      <c r="E84" s="270">
        <f>C84-C84/1.18</f>
        <v>1.3347794424127111</v>
      </c>
      <c r="F84" s="273">
        <v>0</v>
      </c>
      <c r="G84" s="273">
        <v>0</v>
      </c>
      <c r="H84" s="273">
        <f>I83*C20</f>
        <v>0.65626655918624976</v>
      </c>
      <c r="I84" s="273">
        <f>I83*C19</f>
        <v>0.28438217564737495</v>
      </c>
      <c r="J84" s="274">
        <f>I83-I84</f>
        <v>1.9031730216401244</v>
      </c>
      <c r="K84" s="275">
        <f>E84+I84</f>
        <v>1.6191616180600861</v>
      </c>
      <c r="AO84" s="236"/>
      <c r="AP84" s="236"/>
    </row>
    <row r="85">
      <c r="A85" s="103"/>
      <c r="B85" s="277"/>
      <c r="C85" s="278"/>
      <c r="D85" s="236"/>
      <c r="E85" s="270"/>
      <c r="F85" s="273"/>
      <c r="G85" s="273"/>
      <c r="H85" s="273"/>
      <c r="I85" s="228">
        <f>C86*G34</f>
        <v>0.28875728604194995</v>
      </c>
      <c r="J85" s="274"/>
      <c r="K85" s="275"/>
      <c r="AO85" s="236"/>
      <c r="AP85" s="236"/>
    </row>
    <row r="86">
      <c r="A86" s="103"/>
      <c r="B86" s="277" t="s">
        <v>65</v>
      </c>
      <c r="C86" s="278">
        <f>J74*C34</f>
        <v>1.6042071446774997</v>
      </c>
      <c r="D86" s="236"/>
      <c r="E86" s="270">
        <f>C86-C86/1.18</f>
        <v>0.2447095644423305</v>
      </c>
      <c r="F86" s="273">
        <v>0</v>
      </c>
      <c r="G86" s="273">
        <v>0</v>
      </c>
      <c r="H86" s="273">
        <f>I85*C20</f>
        <v>0.086627185812584981</v>
      </c>
      <c r="I86" s="273">
        <f>I85*C19</f>
        <v>0.037538447185453495</v>
      </c>
      <c r="J86" s="274">
        <f>I85-I86</f>
        <v>0.25121883885649643</v>
      </c>
      <c r="K86" s="275">
        <f>E86+I86</f>
        <v>0.28224801162778401</v>
      </c>
      <c r="AO86" s="236"/>
      <c r="AP86" s="236"/>
    </row>
    <row r="87">
      <c r="A87" s="103"/>
      <c r="B87" s="277"/>
      <c r="C87" s="278"/>
      <c r="D87" s="236"/>
      <c r="E87" s="270"/>
      <c r="F87" s="273"/>
      <c r="G87" s="273"/>
      <c r="H87" s="273"/>
      <c r="I87" s="228">
        <f>C88*G35</f>
        <v>0.80210357233874985</v>
      </c>
      <c r="J87" s="274"/>
      <c r="K87" s="275"/>
      <c r="AO87" s="236"/>
      <c r="AP87" s="236"/>
    </row>
    <row r="88" ht="26.25">
      <c r="A88" s="103"/>
      <c r="B88" s="283" t="s">
        <v>114</v>
      </c>
      <c r="C88" s="278">
        <f>J74*C35</f>
        <v>3.2084142893549994</v>
      </c>
      <c r="D88" s="236"/>
      <c r="E88" s="270">
        <f>C88-C88/1.18</f>
        <v>0.48941912888466099</v>
      </c>
      <c r="F88" s="273">
        <v>0</v>
      </c>
      <c r="G88" s="273">
        <v>0</v>
      </c>
      <c r="H88" s="273">
        <f>I87*C20</f>
        <v>0.24063107170162495</v>
      </c>
      <c r="I88" s="273">
        <f>I87*C19</f>
        <v>0.10427346440403748</v>
      </c>
      <c r="J88" s="274">
        <f>I87-I88</f>
        <v>0.69783010793471234</v>
      </c>
      <c r="K88" s="275">
        <f>E88+I88</f>
        <v>0.5936925932886985</v>
      </c>
      <c r="AO88" s="236"/>
      <c r="AP88" s="236"/>
    </row>
    <row r="89">
      <c r="A89" s="103"/>
      <c r="B89" s="283"/>
      <c r="C89" s="278"/>
      <c r="D89" s="236"/>
      <c r="E89" s="270"/>
      <c r="F89" s="273"/>
      <c r="G89" s="273"/>
      <c r="H89" s="273"/>
      <c r="I89" s="228">
        <f>C90*G36</f>
        <v>0.24500618209619995</v>
      </c>
      <c r="J89" s="274"/>
      <c r="K89" s="275"/>
      <c r="AO89" s="236"/>
      <c r="AP89" s="236"/>
    </row>
    <row r="90" ht="39.75">
      <c r="A90" s="103"/>
      <c r="B90" s="284" t="s">
        <v>115</v>
      </c>
      <c r="C90" s="302">
        <f>J74*C36</f>
        <v>1.0208590920674998</v>
      </c>
      <c r="D90" s="236"/>
      <c r="E90" s="254">
        <f>C90-C90/1.18</f>
        <v>0.155724268281483</v>
      </c>
      <c r="F90" s="250">
        <v>0</v>
      </c>
      <c r="G90" s="250">
        <v>0</v>
      </c>
      <c r="H90" s="250">
        <f>I89*C20</f>
        <v>0.073501854628859983</v>
      </c>
      <c r="I90" s="250">
        <f>I89*C19</f>
        <v>0.031850803672505992</v>
      </c>
      <c r="J90" s="286">
        <f>I89-I90</f>
        <v>0.21315537842369398</v>
      </c>
      <c r="K90" s="287">
        <f>E90+I90</f>
        <v>0.18757507195398898</v>
      </c>
      <c r="AO90" s="236"/>
      <c r="AP90" s="236"/>
    </row>
    <row r="91">
      <c r="A91" s="103"/>
      <c r="B91" s="191"/>
      <c r="C91" s="288"/>
      <c r="D91" s="236"/>
      <c r="E91" s="236"/>
      <c r="F91" s="236"/>
      <c r="G91" s="236"/>
      <c r="H91" s="236"/>
      <c r="I91" s="236"/>
      <c r="J91" s="288"/>
      <c r="K91" s="309"/>
      <c r="AO91" s="236"/>
      <c r="AP91" s="236"/>
    </row>
    <row r="92" ht="15.75">
      <c r="A92" s="103" t="s">
        <v>118</v>
      </c>
      <c r="B92" s="218" t="s">
        <v>119</v>
      </c>
      <c r="C92" s="288"/>
      <c r="D92" s="236"/>
      <c r="K92" s="266"/>
      <c r="AO92" s="236"/>
      <c r="AP92" s="236"/>
    </row>
    <row r="93" ht="15.75">
      <c r="A93" s="103"/>
      <c r="B93" s="218" t="s">
        <v>63</v>
      </c>
      <c r="C93" s="288"/>
      <c r="D93" s="236"/>
      <c r="E93" s="257"/>
      <c r="F93" s="258"/>
      <c r="G93" s="258"/>
      <c r="H93" s="258"/>
      <c r="I93" s="297">
        <f>C94*G33</f>
        <v>0.28547595324601865</v>
      </c>
      <c r="J93" s="298"/>
      <c r="K93" s="299"/>
      <c r="AO93" s="236"/>
      <c r="AP93" s="236"/>
    </row>
    <row r="94">
      <c r="A94" s="103"/>
      <c r="B94" s="267" t="s">
        <v>63</v>
      </c>
      <c r="C94" s="301">
        <f>J84*C33</f>
        <v>1.1419038129840746</v>
      </c>
      <c r="D94" s="236"/>
      <c r="E94" s="270">
        <f>C94-C94/1.18</f>
        <v>0.17418871723485874</v>
      </c>
      <c r="F94" s="273">
        <v>0</v>
      </c>
      <c r="G94" s="273">
        <v>0</v>
      </c>
      <c r="H94" s="273">
        <f>I93*C20</f>
        <v>0.085642785973805591</v>
      </c>
      <c r="I94" s="273">
        <f>I93*C19</f>
        <v>0.037111873921982425</v>
      </c>
      <c r="J94" s="274">
        <f>I93-I94</f>
        <v>0.24836407932403623</v>
      </c>
      <c r="K94" s="275">
        <f>E94+I94</f>
        <v>0.21130059115684116</v>
      </c>
      <c r="AO94" s="236"/>
      <c r="AP94" s="236"/>
    </row>
    <row r="95">
      <c r="A95" s="103"/>
      <c r="B95" s="277"/>
      <c r="C95" s="278"/>
      <c r="D95" s="236"/>
      <c r="E95" s="270"/>
      <c r="F95" s="273"/>
      <c r="G95" s="273"/>
      <c r="H95" s="273"/>
      <c r="I95" s="228">
        <f>C96*G34</f>
        <v>0.037682825828474466</v>
      </c>
      <c r="J95" s="274"/>
      <c r="K95" s="275"/>
      <c r="AO95" s="236"/>
      <c r="AP95" s="236"/>
    </row>
    <row r="96">
      <c r="A96" s="103"/>
      <c r="B96" s="277" t="s">
        <v>65</v>
      </c>
      <c r="C96" s="278">
        <f>J84*C34</f>
        <v>0.20934903238041369</v>
      </c>
      <c r="D96" s="236"/>
      <c r="E96" s="270">
        <f>C96-C96/1.18</f>
        <v>0.031934598159724104</v>
      </c>
      <c r="F96" s="273">
        <v>0</v>
      </c>
      <c r="G96" s="273">
        <v>0</v>
      </c>
      <c r="H96" s="273">
        <f>I95*C20</f>
        <v>0.011304847748542339</v>
      </c>
      <c r="I96" s="273">
        <f>I95*C19</f>
        <v>0.0048987673577016808</v>
      </c>
      <c r="J96" s="274">
        <f>I95-I96</f>
        <v>0.032784058470772787</v>
      </c>
      <c r="K96" s="275">
        <f>E96+I96</f>
        <v>0.036833365517425783</v>
      </c>
      <c r="AO96" s="236"/>
      <c r="AP96" s="236"/>
    </row>
    <row r="97">
      <c r="A97" s="103"/>
      <c r="B97" s="277"/>
      <c r="C97" s="278"/>
      <c r="D97" s="236"/>
      <c r="E97" s="270"/>
      <c r="F97" s="273"/>
      <c r="G97" s="273"/>
      <c r="H97" s="273"/>
      <c r="I97" s="228">
        <f>C98*G35</f>
        <v>0.10467451619020685</v>
      </c>
      <c r="J97" s="274"/>
      <c r="K97" s="275"/>
      <c r="AO97" s="236"/>
      <c r="AP97" s="236"/>
    </row>
    <row r="98" ht="26.25">
      <c r="A98" s="103"/>
      <c r="B98" s="283" t="s">
        <v>114</v>
      </c>
      <c r="C98" s="278">
        <f>J84*C35</f>
        <v>0.41869806476082738</v>
      </c>
      <c r="D98" s="236"/>
      <c r="E98" s="270">
        <f>C98-C98/1.18</f>
        <v>0.063869196319448207</v>
      </c>
      <c r="F98" s="273">
        <v>0</v>
      </c>
      <c r="G98" s="273">
        <v>0</v>
      </c>
      <c r="H98" s="273">
        <f>I97*C20</f>
        <v>0.031402354857062054</v>
      </c>
      <c r="I98" s="273">
        <f>I97*C19</f>
        <v>0.013607687104726891</v>
      </c>
      <c r="J98" s="274">
        <f>I97-I98</f>
        <v>0.091066829085479958</v>
      </c>
      <c r="K98" s="275">
        <f>E98+I98</f>
        <v>0.077476883424175094</v>
      </c>
      <c r="AO98" s="236"/>
      <c r="AP98" s="236"/>
    </row>
    <row r="99">
      <c r="A99" s="103"/>
      <c r="B99" s="283"/>
      <c r="C99" s="278"/>
      <c r="D99" s="236"/>
      <c r="E99" s="270"/>
      <c r="F99" s="273"/>
      <c r="G99" s="273"/>
      <c r="H99" s="273"/>
      <c r="I99" s="228">
        <f>C100*G36</f>
        <v>0.031973306763554095</v>
      </c>
      <c r="J99" s="274"/>
      <c r="K99" s="275"/>
      <c r="AO99" s="236"/>
      <c r="AP99" s="236"/>
    </row>
    <row r="100" ht="39.75">
      <c r="A100" s="103"/>
      <c r="B100" s="284" t="s">
        <v>115</v>
      </c>
      <c r="C100" s="302">
        <f>J84*C36</f>
        <v>0.13322211151480873</v>
      </c>
      <c r="D100" s="236"/>
      <c r="E100" s="254">
        <f>C100-C100/1.18</f>
        <v>0.020322017010733523</v>
      </c>
      <c r="F100" s="250">
        <v>0</v>
      </c>
      <c r="G100" s="250">
        <v>0</v>
      </c>
      <c r="H100" s="250">
        <f>I99*C20</f>
        <v>0.0095919920290662274</v>
      </c>
      <c r="I100" s="250">
        <f>I99*C19</f>
        <v>0.0041565298792620321</v>
      </c>
      <c r="J100" s="286">
        <f>I99-I100</f>
        <v>0.027816776884292065</v>
      </c>
      <c r="K100" s="287">
        <f>E100+I100</f>
        <v>0.024478546889995553</v>
      </c>
      <c r="AO100" s="236"/>
      <c r="AP100" s="236"/>
    </row>
    <row r="101">
      <c r="A101" s="103"/>
      <c r="B101" s="191"/>
      <c r="C101" s="288"/>
      <c r="D101" s="236"/>
      <c r="E101" s="236"/>
      <c r="F101" s="236"/>
      <c r="G101" s="236"/>
      <c r="H101" s="236"/>
      <c r="I101" s="236"/>
      <c r="J101" s="288"/>
      <c r="K101" s="309"/>
      <c r="AO101" s="236"/>
      <c r="AP101" s="236"/>
    </row>
    <row r="102" ht="15.75">
      <c r="A102" s="103"/>
      <c r="B102" s="218"/>
      <c r="C102" s="288"/>
      <c r="D102" s="236"/>
      <c r="K102" s="309"/>
      <c r="AO102" s="236"/>
      <c r="AP102" s="236"/>
    </row>
    <row r="103" ht="15.75">
      <c r="A103" s="103" t="s">
        <v>120</v>
      </c>
      <c r="B103" s="140" t="s">
        <v>65</v>
      </c>
      <c r="C103" s="288"/>
      <c r="D103" s="236"/>
      <c r="E103" s="257"/>
      <c r="F103" s="258"/>
      <c r="G103" s="258"/>
      <c r="H103" s="258"/>
      <c r="I103" s="297">
        <f>C104*G33</f>
        <v>2.2126995099000002</v>
      </c>
      <c r="J103" s="298"/>
      <c r="K103" s="299"/>
      <c r="AO103" s="236"/>
      <c r="AP103" s="236"/>
    </row>
    <row r="104">
      <c r="A104" s="103"/>
      <c r="B104" s="267" t="s">
        <v>63</v>
      </c>
      <c r="C104" s="301">
        <f>J66*C33</f>
        <v>8.8507980396000008</v>
      </c>
      <c r="D104" s="236"/>
      <c r="E104" s="270">
        <f>C104-C104/1.18</f>
        <v>1.3501217348542367</v>
      </c>
      <c r="F104" s="273">
        <v>0</v>
      </c>
      <c r="G104" s="273">
        <v>0</v>
      </c>
      <c r="H104" s="273">
        <f>I103*C20</f>
        <v>0.66380985297000006</v>
      </c>
      <c r="I104" s="273">
        <f>I103*C19</f>
        <v>0.28765093628700006</v>
      </c>
      <c r="J104" s="274">
        <f>I103-I104</f>
        <v>1.9250485736130001</v>
      </c>
      <c r="K104" s="275">
        <f>E104+I104</f>
        <v>1.6377726711412368</v>
      </c>
      <c r="AO104" s="236"/>
      <c r="AP104" s="236"/>
    </row>
    <row r="105">
      <c r="A105" s="103"/>
      <c r="B105" s="277"/>
      <c r="C105" s="278"/>
      <c r="D105" s="236"/>
      <c r="E105" s="270"/>
      <c r="F105" s="273"/>
      <c r="G105" s="273"/>
      <c r="H105" s="273"/>
      <c r="I105" s="228">
        <f>C106*G34</f>
        <v>0.29207633530679999</v>
      </c>
      <c r="J105" s="274"/>
      <c r="K105" s="275"/>
      <c r="AO105" s="236"/>
      <c r="AP105" s="236"/>
    </row>
    <row r="106">
      <c r="A106" s="103"/>
      <c r="B106" s="277" t="s">
        <v>65</v>
      </c>
      <c r="C106" s="278">
        <f>J66*C34</f>
        <v>1.6226463072600001</v>
      </c>
      <c r="D106" s="236"/>
      <c r="E106" s="270">
        <f>C106-C106/1.18</f>
        <v>0.24752231805661018</v>
      </c>
      <c r="F106" s="273">
        <v>0</v>
      </c>
      <c r="G106" s="273">
        <v>0</v>
      </c>
      <c r="H106" s="273">
        <f>I105*C20</f>
        <v>0.08762290059203999</v>
      </c>
      <c r="I106" s="273">
        <f>I105*C19</f>
        <v>0.037969923589883998</v>
      </c>
      <c r="J106" s="274">
        <f>I105-I106</f>
        <v>0.254106411716916</v>
      </c>
      <c r="K106" s="275">
        <f>E106+I106</f>
        <v>0.28549224164649417</v>
      </c>
      <c r="AO106" s="236"/>
      <c r="AP106" s="236"/>
    </row>
    <row r="107">
      <c r="A107" s="103"/>
      <c r="B107" s="277"/>
      <c r="C107" s="278"/>
      <c r="D107" s="236"/>
      <c r="E107" s="270"/>
      <c r="F107" s="273"/>
      <c r="G107" s="273"/>
      <c r="H107" s="273"/>
      <c r="I107" s="228">
        <f>C108*G35</f>
        <v>0.81132315363000007</v>
      </c>
      <c r="J107" s="274"/>
      <c r="K107" s="275"/>
      <c r="AO107" s="236"/>
      <c r="AP107" s="236"/>
    </row>
    <row r="108" ht="26.25">
      <c r="A108" s="103"/>
      <c r="B108" s="283" t="s">
        <v>114</v>
      </c>
      <c r="C108" s="278">
        <f>J66*C35</f>
        <v>3.2452926145200003</v>
      </c>
      <c r="D108" s="236"/>
      <c r="E108" s="270">
        <f>C108-C108/1.18</f>
        <v>0.49504463611322036</v>
      </c>
      <c r="F108" s="273">
        <v>0</v>
      </c>
      <c r="G108" s="273">
        <v>0</v>
      </c>
      <c r="H108" s="273">
        <f>I107*C20</f>
        <v>0.243396946089</v>
      </c>
      <c r="I108" s="273">
        <f>I107*C19</f>
        <v>0.10547200997190001</v>
      </c>
      <c r="J108" s="274">
        <f>I107-I108</f>
        <v>0.70585114365810009</v>
      </c>
      <c r="K108" s="275">
        <f>E108+I108</f>
        <v>0.60051664608512034</v>
      </c>
      <c r="AO108" s="236"/>
      <c r="AP108" s="236"/>
    </row>
    <row r="109">
      <c r="A109" s="103"/>
      <c r="B109" s="283"/>
      <c r="C109" s="278"/>
      <c r="D109" s="236"/>
      <c r="E109" s="270"/>
      <c r="F109" s="273"/>
      <c r="G109" s="273"/>
      <c r="H109" s="273"/>
      <c r="I109" s="228">
        <f>C110*G36</f>
        <v>0.24782234510880002</v>
      </c>
      <c r="J109" s="274"/>
      <c r="K109" s="275"/>
      <c r="AO109" s="236"/>
      <c r="AP109" s="236"/>
    </row>
    <row r="110" ht="39.75">
      <c r="A110" s="103"/>
      <c r="B110" s="284" t="s">
        <v>115</v>
      </c>
      <c r="C110" s="302">
        <f>J66*C36</f>
        <v>1.0325931046200001</v>
      </c>
      <c r="D110" s="236"/>
      <c r="E110" s="254">
        <f>C110-C110/1.18</f>
        <v>0.15751420239966096</v>
      </c>
      <c r="F110" s="250">
        <v>0</v>
      </c>
      <c r="G110" s="250">
        <v>0</v>
      </c>
      <c r="H110" s="250">
        <f>I109*C20</f>
        <v>0.074346703532640002</v>
      </c>
      <c r="I110" s="250">
        <f>I109*C19</f>
        <v>0.032216904864144004</v>
      </c>
      <c r="J110" s="286">
        <f>I109-I110</f>
        <v>0.21560544024465603</v>
      </c>
      <c r="K110" s="287">
        <f>E110+I110</f>
        <v>0.18973110726380496</v>
      </c>
      <c r="AO110" s="236"/>
      <c r="AP110" s="236"/>
    </row>
    <row r="111">
      <c r="A111" s="103"/>
      <c r="B111" s="191"/>
      <c r="C111" s="288"/>
      <c r="D111" s="236"/>
      <c r="K111" s="309"/>
      <c r="AO111" s="236"/>
      <c r="AP111" s="236"/>
    </row>
    <row r="112" ht="15.75">
      <c r="A112" s="103"/>
      <c r="B112" s="218"/>
      <c r="C112" s="288"/>
      <c r="D112" s="236"/>
      <c r="K112" s="309"/>
      <c r="AO112" s="236"/>
      <c r="AP112" s="236"/>
    </row>
    <row r="113" ht="15.75">
      <c r="A113" s="103" t="s">
        <v>121</v>
      </c>
      <c r="B113" s="140" t="s">
        <v>114</v>
      </c>
      <c r="C113" s="236"/>
      <c r="D113" s="103"/>
      <c r="E113" s="320"/>
      <c r="F113" s="321"/>
      <c r="G113" s="321"/>
      <c r="H113" s="322"/>
      <c r="I113" s="323">
        <f>C114*G33</f>
        <v>6.1463875275000008</v>
      </c>
      <c r="J113" s="324"/>
      <c r="K113" s="299"/>
      <c r="AO113" s="103"/>
      <c r="AP113" s="236"/>
    </row>
    <row r="114">
      <c r="A114" s="103"/>
      <c r="B114" s="267" t="s">
        <v>63</v>
      </c>
      <c r="C114" s="325">
        <f>J68*C33</f>
        <v>24.585550110000003</v>
      </c>
      <c r="D114" s="103"/>
      <c r="E114" s="270">
        <f>C114-C114/1.18</f>
        <v>3.7503381523728798</v>
      </c>
      <c r="F114" s="273">
        <v>0</v>
      </c>
      <c r="G114" s="273">
        <v>0</v>
      </c>
      <c r="H114" s="326">
        <f>I113*C20</f>
        <v>1.8439162582500002</v>
      </c>
      <c r="I114" s="326">
        <f>I113*C19</f>
        <v>0.79903037857500014</v>
      </c>
      <c r="J114" s="327">
        <f>I113-I114</f>
        <v>5.3473571489250009</v>
      </c>
      <c r="K114" s="275">
        <f>E114+I114</f>
        <v>4.5493685309478797</v>
      </c>
      <c r="AO114" s="236"/>
      <c r="AP114" s="236"/>
    </row>
    <row r="115">
      <c r="A115" s="103"/>
      <c r="B115" s="277"/>
      <c r="C115" s="328"/>
      <c r="D115" s="103"/>
      <c r="E115" s="329"/>
      <c r="F115" s="231"/>
      <c r="G115" s="231"/>
      <c r="H115" s="326"/>
      <c r="I115" s="330">
        <f>C116*G34</f>
        <v>0.81132315362999996</v>
      </c>
      <c r="J115" s="327"/>
      <c r="K115" s="275"/>
      <c r="AO115" s="103"/>
      <c r="AP115" s="236"/>
    </row>
    <row r="116">
      <c r="A116" s="103"/>
      <c r="B116" s="277" t="s">
        <v>65</v>
      </c>
      <c r="C116" s="328">
        <f>J68*C34</f>
        <v>4.5073508535000002</v>
      </c>
      <c r="D116" s="103"/>
      <c r="E116" s="270">
        <f>C116-C116/1.18</f>
        <v>0.68756199460169487</v>
      </c>
      <c r="F116" s="273">
        <v>0</v>
      </c>
      <c r="G116" s="273">
        <v>0</v>
      </c>
      <c r="H116" s="326">
        <f>I115*C20</f>
        <v>0.24339694608899998</v>
      </c>
      <c r="I116" s="326">
        <f>I115*C19</f>
        <v>0.1054720099719</v>
      </c>
      <c r="J116" s="327">
        <f>I115-I116</f>
        <v>0.70585114365809998</v>
      </c>
      <c r="K116" s="275">
        <f>E116+I116</f>
        <v>0.79303400457359485</v>
      </c>
      <c r="AO116" s="236"/>
      <c r="AP116" s="236"/>
    </row>
    <row r="117">
      <c r="A117" s="103"/>
      <c r="B117" s="277"/>
      <c r="C117" s="328"/>
      <c r="D117" s="103"/>
      <c r="E117" s="329"/>
      <c r="F117" s="231"/>
      <c r="G117" s="231"/>
      <c r="H117" s="326"/>
      <c r="I117" s="330">
        <f>C118*G35</f>
        <v>2.2536754267500001</v>
      </c>
      <c r="J117" s="327"/>
      <c r="K117" s="275"/>
      <c r="AO117" s="103"/>
      <c r="AP117" s="236"/>
    </row>
    <row r="118" ht="26.25">
      <c r="A118" s="103"/>
      <c r="B118" s="283" t="s">
        <v>114</v>
      </c>
      <c r="C118" s="328">
        <f>J68*C35</f>
        <v>9.0147017070000004</v>
      </c>
      <c r="D118" s="103"/>
      <c r="E118" s="270">
        <f>C118-C118/1.18</f>
        <v>1.3751239892033897</v>
      </c>
      <c r="F118" s="273">
        <v>0</v>
      </c>
      <c r="G118" s="273">
        <v>0</v>
      </c>
      <c r="H118" s="326">
        <f>I117*C20</f>
        <v>0.67610262802499999</v>
      </c>
      <c r="I118" s="326">
        <f>I117*C19</f>
        <v>0.29297780547750002</v>
      </c>
      <c r="J118" s="327">
        <f>I117-I118</f>
        <v>1.9606976212725</v>
      </c>
      <c r="K118" s="275">
        <f>E118+I118</f>
        <v>1.6681017946808898</v>
      </c>
      <c r="AO118" s="236"/>
      <c r="AP118" s="236"/>
    </row>
    <row r="119">
      <c r="A119" s="103"/>
      <c r="B119" s="283"/>
      <c r="C119" s="328"/>
      <c r="D119" s="103"/>
      <c r="E119" s="329"/>
      <c r="F119" s="231"/>
      <c r="G119" s="231"/>
      <c r="H119" s="326"/>
      <c r="I119" s="330">
        <f>C120*G36</f>
        <v>0.68839540308000013</v>
      </c>
      <c r="J119" s="327"/>
      <c r="K119" s="275"/>
      <c r="AO119" s="103"/>
      <c r="AP119" s="236"/>
    </row>
    <row r="120" ht="39.75">
      <c r="A120" s="103"/>
      <c r="B120" s="284" t="s">
        <v>115</v>
      </c>
      <c r="C120" s="247">
        <f>J68*C36</f>
        <v>2.8683141795000004</v>
      </c>
      <c r="D120" s="103"/>
      <c r="E120" s="254">
        <f>C120-C120/1.18</f>
        <v>0.43753945111016934</v>
      </c>
      <c r="F120" s="250">
        <v>0</v>
      </c>
      <c r="G120" s="250">
        <v>0</v>
      </c>
      <c r="H120" s="331">
        <f>I119*C20</f>
        <v>0.20651862092400003</v>
      </c>
      <c r="I120" s="331">
        <f>I119*C19</f>
        <v>0.089491402400400016</v>
      </c>
      <c r="J120" s="332">
        <f>I119-I120</f>
        <v>0.59890400067960015</v>
      </c>
      <c r="K120" s="287">
        <f>E120+I120</f>
        <v>0.52703085351056933</v>
      </c>
      <c r="AO120" s="236"/>
      <c r="AP120" s="236"/>
    </row>
    <row r="121">
      <c r="A121" s="103"/>
      <c r="B121" s="191"/>
      <c r="C121" s="236"/>
      <c r="D121" s="103"/>
      <c r="E121" s="103"/>
      <c r="F121" s="103"/>
      <c r="G121" s="103"/>
      <c r="H121" s="333"/>
      <c r="I121" s="333"/>
      <c r="J121" s="333"/>
      <c r="K121" s="309"/>
      <c r="AO121" s="236"/>
      <c r="AP121" s="236"/>
    </row>
    <row r="122" ht="15.75">
      <c r="A122" s="103"/>
      <c r="B122" s="218"/>
      <c r="C122" s="236"/>
      <c r="D122" s="103"/>
      <c r="E122" s="103"/>
      <c r="F122" s="103"/>
      <c r="G122" s="103"/>
      <c r="H122" s="333"/>
      <c r="I122" s="333"/>
      <c r="J122" s="333"/>
      <c r="K122" s="309"/>
      <c r="AO122" s="236"/>
      <c r="AP122" s="236"/>
    </row>
    <row r="123" ht="15.75">
      <c r="A123" s="103" t="s">
        <v>122</v>
      </c>
      <c r="B123" s="140" t="s">
        <v>115</v>
      </c>
      <c r="C123" s="236"/>
      <c r="D123" s="103"/>
      <c r="E123" s="320"/>
      <c r="F123" s="321"/>
      <c r="G123" s="321"/>
      <c r="H123" s="322"/>
      <c r="I123" s="323">
        <f>C124*G33</f>
        <v>1.8774420084000001</v>
      </c>
      <c r="J123" s="324"/>
      <c r="K123" s="299"/>
      <c r="AO123" s="103"/>
      <c r="AP123" s="236"/>
    </row>
    <row r="124">
      <c r="A124" s="334"/>
      <c r="B124" s="267" t="s">
        <v>63</v>
      </c>
      <c r="C124" s="325">
        <f>J70*C33</f>
        <v>7.5097680336000003</v>
      </c>
      <c r="D124" s="103"/>
      <c r="E124" s="270">
        <f>C124-C124/1.18</f>
        <v>1.1455578356338982</v>
      </c>
      <c r="F124" s="273">
        <v>0</v>
      </c>
      <c r="G124" s="273">
        <v>0</v>
      </c>
      <c r="H124" s="326">
        <f>I123*C20</f>
        <v>0.56323260251999996</v>
      </c>
      <c r="I124" s="326">
        <f>I123*C19</f>
        <v>0.24406746109200003</v>
      </c>
      <c r="J124" s="327">
        <f>I123-I124</f>
        <v>1.6333745473080001</v>
      </c>
      <c r="K124" s="275">
        <f>E124+I124</f>
        <v>1.3896252967258982</v>
      </c>
      <c r="AO124" s="236"/>
      <c r="AP124" s="236"/>
    </row>
    <row r="125">
      <c r="A125" s="103"/>
      <c r="B125" s="277"/>
      <c r="C125" s="328"/>
      <c r="D125" s="103"/>
      <c r="E125" s="329"/>
      <c r="F125" s="231"/>
      <c r="G125" s="231"/>
      <c r="H125" s="326"/>
      <c r="I125" s="330">
        <f>C126*G34</f>
        <v>0.2478223451088</v>
      </c>
      <c r="J125" s="327"/>
      <c r="K125" s="275"/>
      <c r="AO125" s="103"/>
      <c r="AP125" s="236"/>
    </row>
    <row r="126">
      <c r="A126" s="103"/>
      <c r="B126" s="277" t="s">
        <v>65</v>
      </c>
      <c r="C126" s="328">
        <f>J70*C34</f>
        <v>1.37679080616</v>
      </c>
      <c r="D126" s="103"/>
      <c r="E126" s="270">
        <f>C126-C126/1.18</f>
        <v>0.21001893653288128</v>
      </c>
      <c r="F126" s="273">
        <v>0</v>
      </c>
      <c r="G126" s="273">
        <v>0</v>
      </c>
      <c r="H126" s="326">
        <f>I125*C20</f>
        <v>0.074346703532640002</v>
      </c>
      <c r="I126" s="326">
        <f>I125*C19</f>
        <v>0.032216904864144004</v>
      </c>
      <c r="J126" s="327">
        <f>I125-I126</f>
        <v>0.215605440244656</v>
      </c>
      <c r="K126" s="275">
        <f>E126+I126</f>
        <v>0.24223584139702528</v>
      </c>
      <c r="AO126" s="236"/>
      <c r="AP126" s="236"/>
    </row>
    <row r="127">
      <c r="A127" s="103"/>
      <c r="B127" s="277"/>
      <c r="C127" s="328"/>
      <c r="D127" s="103"/>
      <c r="E127" s="329"/>
      <c r="F127" s="231"/>
      <c r="G127" s="231"/>
      <c r="H127" s="326"/>
      <c r="I127" s="330">
        <f>C128*G35</f>
        <v>0.68839540308000002</v>
      </c>
      <c r="J127" s="327"/>
      <c r="K127" s="275"/>
      <c r="AO127" s="103"/>
      <c r="AP127" s="236"/>
    </row>
    <row r="128" ht="26.25">
      <c r="A128" s="103"/>
      <c r="B128" s="283" t="s">
        <v>114</v>
      </c>
      <c r="C128" s="328">
        <f>J70*C35</f>
        <v>2.7535816123200001</v>
      </c>
      <c r="D128" s="103"/>
      <c r="E128" s="270">
        <f>C128-C128/1.18</f>
        <v>0.42003787306576257</v>
      </c>
      <c r="F128" s="273">
        <v>0</v>
      </c>
      <c r="G128" s="273">
        <v>0</v>
      </c>
      <c r="H128" s="326">
        <f>I127*C20</f>
        <v>0.206518620924</v>
      </c>
      <c r="I128" s="326">
        <f>I127*C19</f>
        <v>0.089491402400400002</v>
      </c>
      <c r="J128" s="327">
        <f>I127-I128</f>
        <v>0.59890400067960003</v>
      </c>
      <c r="K128" s="275">
        <f>E128+I128</f>
        <v>0.50952927546616256</v>
      </c>
      <c r="AO128" s="236"/>
      <c r="AP128" s="236"/>
    </row>
    <row r="129">
      <c r="A129" s="103"/>
      <c r="B129" s="283"/>
      <c r="C129" s="328"/>
      <c r="D129" s="103"/>
      <c r="E129" s="329"/>
      <c r="F129" s="231"/>
      <c r="G129" s="231"/>
      <c r="H129" s="326"/>
      <c r="I129" s="330">
        <f>C130*G36</f>
        <v>0.21027350494080002</v>
      </c>
      <c r="J129" s="327"/>
      <c r="K129" s="275"/>
      <c r="AO129" s="103"/>
      <c r="AP129" s="236"/>
    </row>
    <row r="130" ht="39.75">
      <c r="A130" s="103"/>
      <c r="B130" s="284" t="s">
        <v>115</v>
      </c>
      <c r="C130" s="247">
        <f>J70*C36</f>
        <v>0.87613960392000012</v>
      </c>
      <c r="D130" s="103"/>
      <c r="E130" s="254">
        <f>C130-C130/1.18</f>
        <v>0.13364841415728812</v>
      </c>
      <c r="F130" s="250">
        <v>0</v>
      </c>
      <c r="G130" s="250">
        <v>0</v>
      </c>
      <c r="H130" s="331">
        <f>I129*C20</f>
        <v>0.063082051482239998</v>
      </c>
      <c r="I130" s="331">
        <f>I129*C19</f>
        <v>0.027335555642304003</v>
      </c>
      <c r="J130" s="332">
        <f>I129-I130</f>
        <v>0.18293794929849602</v>
      </c>
      <c r="K130" s="287">
        <f>E130+I130</f>
        <v>0.16098396979959212</v>
      </c>
      <c r="AO130" s="236"/>
      <c r="AP130" s="236"/>
    </row>
    <row r="131">
      <c r="A131" s="103"/>
      <c r="B131" s="140" t="s">
        <v>123</v>
      </c>
      <c r="C131" s="236"/>
      <c r="D131" s="103"/>
      <c r="E131" s="173"/>
      <c r="F131" s="173"/>
      <c r="G131" s="236"/>
      <c r="H131" s="333"/>
      <c r="I131" s="233"/>
      <c r="J131" s="333"/>
      <c r="K131" s="266">
        <f>SUM(K64:K130)</f>
        <v>193.66734931614934</v>
      </c>
      <c r="AO131" s="236"/>
      <c r="AP131" s="236"/>
    </row>
    <row r="132" ht="16.5">
      <c r="A132" s="103"/>
      <c r="B132" s="823" t="s">
        <v>124</v>
      </c>
      <c r="C132" s="823"/>
      <c r="D132" s="823"/>
      <c r="E132" s="823"/>
      <c r="F132" s="823"/>
      <c r="G132" s="823"/>
      <c r="H132" s="333"/>
      <c r="I132" s="333"/>
      <c r="J132" s="333"/>
      <c r="K132" s="266"/>
      <c r="AO132" s="236"/>
      <c r="AP132" s="236"/>
    </row>
    <row r="133">
      <c r="A133" s="103"/>
      <c r="B133" s="824" t="s">
        <v>125</v>
      </c>
      <c r="C133" s="825"/>
      <c r="D133" s="825"/>
      <c r="E133" s="825"/>
      <c r="F133" s="825"/>
      <c r="G133" s="825"/>
      <c r="H133" s="825"/>
      <c r="I133" s="825"/>
      <c r="J133" s="825"/>
      <c r="K133" s="826">
        <f>K59</f>
        <v>358.28520000000003</v>
      </c>
      <c r="L133" s="140"/>
      <c r="AO133" s="103"/>
      <c r="AP133" s="236"/>
    </row>
    <row r="134" ht="15.75">
      <c r="A134" s="103"/>
      <c r="B134" s="827" t="s">
        <v>126</v>
      </c>
      <c r="C134" s="828"/>
      <c r="D134" s="828"/>
      <c r="E134" s="828"/>
      <c r="F134" s="828"/>
      <c r="G134" s="828"/>
      <c r="H134" s="828"/>
      <c r="I134" s="828"/>
      <c r="J134" s="828"/>
      <c r="K134" s="829">
        <f>AP59</f>
        <v>738.58141665905055</v>
      </c>
      <c r="L134" s="140"/>
      <c r="AO134" s="103"/>
      <c r="AP134" s="236"/>
    </row>
    <row r="135" ht="15.75">
      <c r="A135" s="103"/>
      <c r="B135" s="830" t="s">
        <v>155</v>
      </c>
      <c r="C135" s="831"/>
      <c r="D135" s="832"/>
      <c r="E135" s="833"/>
      <c r="F135" s="833"/>
      <c r="G135" s="133"/>
      <c r="H135" s="833"/>
      <c r="I135" s="833"/>
      <c r="J135" s="133"/>
      <c r="K135" s="833">
        <f>SUM(K133:K134)</f>
        <v>1096.8666166590506</v>
      </c>
      <c r="L135" s="140"/>
      <c r="AO135" s="103"/>
      <c r="AP135" s="236"/>
    </row>
    <row r="136" ht="16.5">
      <c r="A136" s="103"/>
      <c r="B136" s="830" t="s">
        <v>128</v>
      </c>
      <c r="C136" s="831"/>
      <c r="D136" s="832"/>
      <c r="E136" s="833"/>
      <c r="F136" s="833"/>
      <c r="G136" s="133"/>
      <c r="H136" s="833"/>
      <c r="I136" s="833"/>
      <c r="J136" s="133"/>
      <c r="K136" s="833"/>
      <c r="L136" s="140"/>
      <c r="AO136" s="103"/>
      <c r="AP136" s="236"/>
    </row>
    <row r="137" ht="15.75">
      <c r="A137" s="103"/>
      <c r="B137" s="834" t="s">
        <v>172</v>
      </c>
      <c r="C137" s="835"/>
      <c r="D137" s="835"/>
      <c r="E137" s="835"/>
      <c r="F137" s="835"/>
      <c r="G137" s="835"/>
      <c r="H137" s="835"/>
      <c r="I137" s="835"/>
      <c r="J137" s="836"/>
      <c r="K137" s="837">
        <f>K131+BD81</f>
        <v>312.91874890620636</v>
      </c>
      <c r="L137" s="140"/>
      <c r="AO137" s="103"/>
      <c r="AP137" s="236"/>
    </row>
    <row r="138" ht="15.75">
      <c r="A138" s="103"/>
      <c r="B138" s="838"/>
      <c r="C138" s="236"/>
      <c r="D138" s="103"/>
      <c r="E138" s="136"/>
      <c r="F138" s="136"/>
      <c r="G138" s="43"/>
      <c r="H138" s="136"/>
      <c r="I138" s="136"/>
      <c r="J138" s="43"/>
      <c r="K138" s="138"/>
      <c r="L138" s="140"/>
      <c r="AO138" s="103"/>
      <c r="AP138" s="236"/>
    </row>
    <row r="139" ht="15.75">
      <c r="A139" s="103"/>
      <c r="B139" s="834" t="s">
        <v>173</v>
      </c>
      <c r="C139" s="835"/>
      <c r="D139" s="835"/>
      <c r="E139" s="835"/>
      <c r="F139" s="835"/>
      <c r="G139" s="835"/>
      <c r="H139" s="835"/>
      <c r="I139" s="835"/>
      <c r="J139" s="839"/>
      <c r="K139" s="840">
        <f>K135+K137</f>
        <v>1409.7853655652571</v>
      </c>
      <c r="L139" s="140"/>
      <c r="AO139" s="103"/>
      <c r="AP139" s="236"/>
    </row>
    <row r="140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841"/>
      <c r="P140" s="140"/>
      <c r="Q140" s="140"/>
      <c r="R140" s="103"/>
      <c r="S140" s="337"/>
      <c r="T140" s="337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236"/>
    </row>
    <row r="141">
      <c r="P141" s="36"/>
      <c r="Q141" s="36"/>
      <c r="AP141" s="236"/>
    </row>
    <row r="142">
      <c r="K142" s="131"/>
      <c r="P142" s="36"/>
      <c r="Q142" s="36"/>
      <c r="AP142" s="236"/>
    </row>
    <row r="143">
      <c r="P143" s="36"/>
      <c r="Q143" s="36"/>
      <c r="AP143" s="236"/>
    </row>
    <row r="144">
      <c r="P144" s="36"/>
      <c r="Q144" s="36"/>
      <c r="AP144" s="236"/>
    </row>
    <row r="145">
      <c r="P145" s="36"/>
      <c r="Q145" s="36"/>
      <c r="AP145" s="236"/>
    </row>
    <row r="146">
      <c r="P146" s="36"/>
      <c r="Q146" s="36"/>
      <c r="AP146" s="236"/>
    </row>
    <row r="147">
      <c r="P147" s="36"/>
      <c r="Q147" s="36"/>
      <c r="AP147" s="236"/>
    </row>
    <row r="148">
      <c r="P148" s="36"/>
      <c r="Q148" s="36"/>
      <c r="AP148" s="236"/>
    </row>
    <row r="149">
      <c r="P149" s="36"/>
      <c r="Q149" s="36"/>
    </row>
  </sheetData>
  <mergeCells count="61">
    <mergeCell ref="B133:J133"/>
    <mergeCell ref="B134:J134"/>
    <mergeCell ref="B137:J137"/>
    <mergeCell ref="B139:J139"/>
    <mergeCell ref="E45:G45"/>
    <mergeCell ref="E46:G46"/>
    <mergeCell ref="E47:G47"/>
    <mergeCell ref="E48:G48"/>
    <mergeCell ref="E49:G49"/>
    <mergeCell ref="B132:G132"/>
    <mergeCell ref="G59:H59"/>
    <mergeCell ref="E41:G41"/>
    <mergeCell ref="E42:G42"/>
    <mergeCell ref="E43:G43"/>
    <mergeCell ref="E44:G44"/>
    <mergeCell ref="B13:B17"/>
    <mergeCell ref="C13:C17"/>
    <mergeCell ref="D13:K13"/>
    <mergeCell ref="D33:D36"/>
    <mergeCell ref="D16:D17"/>
    <mergeCell ref="E16:E17"/>
    <mergeCell ref="H16:H17"/>
    <mergeCell ref="I16:J17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  <mergeCell ref="K15:K17"/>
    <mergeCell ref="B2:J2"/>
    <mergeCell ref="B11:B12"/>
    <mergeCell ref="C11:C12"/>
    <mergeCell ref="D11:K12"/>
    <mergeCell ref="L11:O12"/>
    <mergeCell ref="U55:Y55"/>
    <mergeCell ref="AC55:AG55"/>
    <mergeCell ref="AJ55:AN55"/>
    <mergeCell ref="AP53:AP54"/>
    <mergeCell ref="E54:E56"/>
    <mergeCell ref="F54:F56"/>
    <mergeCell ref="G54:H56"/>
    <mergeCell ref="I54:J54"/>
    <mergeCell ref="K54:K56"/>
    <mergeCell ref="P54:AN54"/>
    <mergeCell ref="I55:J55"/>
    <mergeCell ref="N55:R55"/>
    <mergeCell ref="O56:P56"/>
    <mergeCell ref="V56:W56"/>
    <mergeCell ref="AD56:AE56"/>
    <mergeCell ref="AK56:AL56"/>
    <mergeCell ref="O59:P59"/>
    <mergeCell ref="V59:W59"/>
    <mergeCell ref="AD59:AE59"/>
    <mergeCell ref="AK59:AL59"/>
    <mergeCell ref="BD63:BE6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0" zoomScale="100" workbookViewId="0">
      <selection activeCell="K25" activeCellId="0" sqref="K25"/>
    </sheetView>
  </sheetViews>
  <sheetFormatPr defaultRowHeight="15"/>
  <cols>
    <col customWidth="1" min="1" max="1" width="5.7109375"/>
    <col customWidth="1" min="2" max="2" width="19.5703125"/>
    <col customWidth="1" min="3" max="3" width="14.5703125"/>
    <col customWidth="1" min="4" max="4" width="20"/>
    <col customWidth="1" min="5" max="5" width="20.5703125"/>
    <col customWidth="1" min="6" max="6" width="17.5703125"/>
    <col customWidth="1" min="7" max="7" width="21.140625"/>
    <col customWidth="1" min="8" max="8" width="10.42578125"/>
    <col customWidth="1" min="9" max="9" width="12.28515625"/>
    <col customWidth="1" min="10" max="10" width="11"/>
    <col customWidth="1" min="11" max="11" width="14.85546875"/>
    <col customWidth="1" min="12" max="12" style="35" width="15"/>
    <col customWidth="1" min="13" max="13" style="36" width="12.42578125"/>
    <col customWidth="1" min="14" max="14" style="36" width="12.28515625"/>
    <col customWidth="1" min="15" max="15" style="36" width="15.85546875"/>
    <col customWidth="1" min="16" max="16" style="35" width="12.42578125"/>
    <col customWidth="1" min="17" max="17" style="35" width="5.7109375"/>
    <col customWidth="1" min="18" max="18" width="11.7109375"/>
    <col customWidth="1" min="19" max="19" style="35" width="6.85546875"/>
    <col customWidth="1" min="20" max="20" style="35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6" t="s">
        <v>174</v>
      </c>
      <c r="C2" s="726"/>
      <c r="D2" s="726"/>
      <c r="E2" s="726"/>
      <c r="F2" s="726"/>
      <c r="G2" s="726"/>
      <c r="H2" s="726"/>
      <c r="I2" s="726"/>
      <c r="J2" s="726"/>
    </row>
    <row r="4" ht="15.75">
      <c r="B4" s="39" t="s">
        <v>22</v>
      </c>
    </row>
    <row r="5" ht="17.25">
      <c r="B5" s="727" t="s">
        <v>23</v>
      </c>
      <c r="C5" s="728"/>
      <c r="D5" s="728"/>
      <c r="E5" s="728"/>
      <c r="F5" s="728"/>
      <c r="G5" s="728"/>
      <c r="H5" s="728"/>
      <c r="I5" s="728"/>
      <c r="J5" s="729"/>
      <c r="K5" s="43"/>
      <c r="L5" s="44"/>
      <c r="M5" s="730"/>
      <c r="N5" s="730"/>
      <c r="O5" s="730"/>
      <c r="P5" s="730"/>
      <c r="Q5" s="730"/>
      <c r="R5" s="730"/>
      <c r="S5" s="731"/>
      <c r="T5" s="731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ht="17.25">
      <c r="B6" s="727" t="s">
        <v>157</v>
      </c>
      <c r="C6" s="728"/>
      <c r="D6" s="728"/>
      <c r="E6" s="728"/>
      <c r="F6" s="728"/>
      <c r="G6" s="728"/>
      <c r="H6" s="728"/>
      <c r="I6" s="728"/>
      <c r="J6" s="729"/>
      <c r="K6" s="43"/>
      <c r="L6" s="44"/>
      <c r="M6" s="730"/>
      <c r="N6" s="730"/>
      <c r="O6" s="730"/>
      <c r="P6" s="730"/>
      <c r="Q6" s="730"/>
      <c r="R6" s="730"/>
      <c r="S6" s="731"/>
      <c r="T6" s="731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ht="17.25">
      <c r="B7" s="727" t="s">
        <v>25</v>
      </c>
      <c r="C7" s="728"/>
      <c r="D7" s="728"/>
      <c r="E7" s="728"/>
      <c r="F7" s="728"/>
      <c r="G7" s="728"/>
      <c r="H7" s="728"/>
      <c r="I7" s="728"/>
      <c r="J7" s="729"/>
      <c r="K7" s="43"/>
      <c r="L7" s="44"/>
      <c r="M7" s="730"/>
      <c r="N7" s="730"/>
      <c r="O7" s="730"/>
      <c r="P7" s="730"/>
      <c r="Q7" s="730"/>
      <c r="R7" s="730"/>
      <c r="S7" s="731"/>
      <c r="T7" s="731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ht="17.25">
      <c r="B8" s="727" t="s">
        <v>26</v>
      </c>
      <c r="C8" s="728"/>
      <c r="D8" s="728"/>
      <c r="E8" s="728"/>
      <c r="F8" s="728"/>
      <c r="G8" s="728"/>
      <c r="H8" s="728"/>
      <c r="I8" s="728"/>
      <c r="J8" s="729"/>
      <c r="K8" s="43"/>
      <c r="L8" s="44"/>
      <c r="M8" s="730"/>
      <c r="N8" s="730"/>
      <c r="O8" s="730"/>
      <c r="P8" s="730"/>
      <c r="Q8" s="730"/>
      <c r="R8" s="730"/>
      <c r="S8" s="731"/>
      <c r="T8" s="731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ht="17.25">
      <c r="B9" s="732" t="s">
        <v>158</v>
      </c>
      <c r="C9" s="733"/>
      <c r="D9" s="733"/>
      <c r="E9" s="733"/>
      <c r="F9" s="733"/>
      <c r="G9" s="733"/>
      <c r="H9" s="733"/>
      <c r="I9" s="733"/>
      <c r="J9" s="734"/>
      <c r="K9" s="43"/>
      <c r="L9" s="44"/>
      <c r="M9" s="730"/>
      <c r="N9" s="735"/>
      <c r="O9" s="735"/>
      <c r="P9" s="730"/>
      <c r="Q9" s="730"/>
      <c r="R9" s="730"/>
      <c r="S9" s="731"/>
      <c r="T9" s="731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ht="18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730"/>
      <c r="N10" s="735"/>
      <c r="O10" s="735"/>
      <c r="P10" s="730"/>
      <c r="Q10" s="730"/>
      <c r="R10" s="730"/>
      <c r="S10" s="731"/>
      <c r="T10" s="731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ht="17.25">
      <c r="B11" s="49" t="s">
        <v>29</v>
      </c>
      <c r="C11" s="49" t="s">
        <v>30</v>
      </c>
      <c r="D11" s="50" t="s">
        <v>31</v>
      </c>
      <c r="E11" s="51"/>
      <c r="F11" s="51"/>
      <c r="G11" s="51"/>
      <c r="H11" s="51"/>
      <c r="I11" s="51"/>
      <c r="J11" s="51"/>
      <c r="K11" s="52"/>
      <c r="L11" s="50" t="s">
        <v>32</v>
      </c>
      <c r="M11" s="51"/>
      <c r="N11" s="51"/>
      <c r="O11" s="52"/>
      <c r="P11" s="730"/>
      <c r="Q11" s="730"/>
      <c r="R11" s="730"/>
      <c r="S11" s="731"/>
      <c r="T11" s="731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ht="18">
      <c r="B12" s="53"/>
      <c r="C12" s="53"/>
      <c r="D12" s="54"/>
      <c r="E12" s="55"/>
      <c r="F12" s="55"/>
      <c r="G12" s="55"/>
      <c r="H12" s="55"/>
      <c r="I12" s="55"/>
      <c r="J12" s="55"/>
      <c r="K12" s="56"/>
      <c r="L12" s="54"/>
      <c r="M12" s="55"/>
      <c r="N12" s="55"/>
      <c r="O12" s="56"/>
      <c r="P12" s="730"/>
      <c r="Q12" s="730"/>
      <c r="R12" s="730"/>
      <c r="S12" s="731"/>
      <c r="T12" s="731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ht="18">
      <c r="B13" s="49" t="s">
        <v>33</v>
      </c>
      <c r="C13" s="57">
        <v>1</v>
      </c>
      <c r="D13" s="58" t="s">
        <v>175</v>
      </c>
      <c r="E13" s="59"/>
      <c r="F13" s="59"/>
      <c r="G13" s="59"/>
      <c r="H13" s="59"/>
      <c r="I13" s="59"/>
      <c r="J13" s="59"/>
      <c r="K13" s="60"/>
      <c r="L13" s="58" t="s">
        <v>136</v>
      </c>
      <c r="M13" s="59"/>
      <c r="N13" s="59"/>
      <c r="O13" s="60"/>
      <c r="P13" s="730"/>
      <c r="Q13" s="730"/>
      <c r="R13" s="730"/>
      <c r="S13" s="731"/>
      <c r="T13" s="731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ht="30.75">
      <c r="B14" s="61"/>
      <c r="C14" s="62"/>
      <c r="D14" s="58" t="s">
        <v>36</v>
      </c>
      <c r="E14" s="60"/>
      <c r="F14" s="56" t="s">
        <v>37</v>
      </c>
      <c r="G14" s="56" t="s">
        <v>137</v>
      </c>
      <c r="H14" s="58" t="s">
        <v>39</v>
      </c>
      <c r="I14" s="59"/>
      <c r="J14" s="60"/>
      <c r="K14" s="56" t="s">
        <v>40</v>
      </c>
      <c r="L14" s="49" t="s">
        <v>139</v>
      </c>
      <c r="M14" s="49" t="s">
        <v>42</v>
      </c>
      <c r="N14" s="49" t="s">
        <v>41</v>
      </c>
      <c r="O14" s="49" t="s">
        <v>43</v>
      </c>
      <c r="P14" s="730"/>
      <c r="Q14" s="730"/>
      <c r="R14" s="730"/>
      <c r="S14" s="731"/>
      <c r="T14" s="731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ht="18">
      <c r="B15" s="61"/>
      <c r="C15" s="62"/>
      <c r="D15" s="58" t="s">
        <v>140</v>
      </c>
      <c r="E15" s="60"/>
      <c r="F15" s="63">
        <v>0.13619999999999999</v>
      </c>
      <c r="G15" s="63">
        <v>0.063</v>
      </c>
      <c r="H15" s="58" t="s">
        <v>176</v>
      </c>
      <c r="I15" s="59"/>
      <c r="J15" s="60"/>
      <c r="K15" s="63">
        <v>0.28139999999999998</v>
      </c>
      <c r="L15" s="736">
        <v>0.40000000000000002</v>
      </c>
      <c r="M15" s="736">
        <v>0.25</v>
      </c>
      <c r="N15" s="736">
        <v>0.17000000000000001</v>
      </c>
      <c r="O15" s="736">
        <v>0.17999999999999999</v>
      </c>
      <c r="P15" s="730"/>
      <c r="Q15" s="730"/>
      <c r="R15" s="730"/>
      <c r="S15" s="731"/>
      <c r="T15" s="731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ht="30.75" customHeight="1">
      <c r="B16" s="61"/>
      <c r="C16" s="62"/>
      <c r="D16" s="49" t="s">
        <v>46</v>
      </c>
      <c r="E16" s="49" t="s">
        <v>47</v>
      </c>
      <c r="F16" s="66"/>
      <c r="G16" s="61"/>
      <c r="H16" s="67" t="s">
        <v>48</v>
      </c>
      <c r="I16" s="68" t="s">
        <v>49</v>
      </c>
      <c r="J16" s="69"/>
      <c r="K16" s="66"/>
      <c r="L16" s="737"/>
      <c r="M16" s="737"/>
      <c r="N16" s="737"/>
      <c r="O16" s="737"/>
      <c r="P16" s="730"/>
      <c r="Q16" s="730"/>
      <c r="R16" s="730"/>
      <c r="S16" s="731"/>
      <c r="T16" s="731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ht="18">
      <c r="B17" s="53"/>
      <c r="C17" s="72"/>
      <c r="D17" s="53"/>
      <c r="E17" s="53"/>
      <c r="F17" s="73"/>
      <c r="G17" s="53"/>
      <c r="H17" s="74"/>
      <c r="I17" s="75"/>
      <c r="J17" s="76"/>
      <c r="K17" s="73"/>
      <c r="L17" s="738"/>
      <c r="M17" s="738"/>
      <c r="N17" s="738"/>
      <c r="O17" s="738"/>
      <c r="P17" s="730"/>
      <c r="Q17" s="730"/>
      <c r="R17" s="730"/>
      <c r="S17" s="731"/>
      <c r="T17" s="731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ht="18">
      <c r="B18" s="43" t="s">
        <v>50</v>
      </c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730"/>
      <c r="N18" s="730"/>
      <c r="O18" s="730"/>
      <c r="P18" s="730"/>
      <c r="Q18" s="730"/>
      <c r="R18" s="730"/>
      <c r="S18" s="731"/>
      <c r="T18" s="731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>
      <c r="B19" s="842" t="s">
        <v>51</v>
      </c>
      <c r="C19" s="843">
        <v>0.13</v>
      </c>
      <c r="D19" s="362" t="s">
        <v>52</v>
      </c>
      <c r="E19" s="844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4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ht="30">
      <c r="B20" s="82" t="s">
        <v>53</v>
      </c>
      <c r="C20" s="83">
        <v>0.29999999999999999</v>
      </c>
      <c r="D20" s="84" t="s">
        <v>52</v>
      </c>
      <c r="E20" s="845" t="s">
        <v>54</v>
      </c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4"/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>
      <c r="B21" s="82" t="s">
        <v>55</v>
      </c>
      <c r="C21" s="83">
        <v>0.20000000000000001</v>
      </c>
      <c r="D21" s="84"/>
      <c r="E21" s="846"/>
      <c r="G21" s="43"/>
      <c r="H21" s="43"/>
      <c r="I21" s="43"/>
      <c r="J21" s="43"/>
      <c r="K21" s="43"/>
      <c r="L21" s="44"/>
      <c r="M21" s="43"/>
      <c r="N21" s="43"/>
      <c r="O21" s="43"/>
      <c r="P21" s="43"/>
      <c r="Q21" s="43"/>
      <c r="R21" s="43"/>
      <c r="S21" s="44"/>
      <c r="T21" s="44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ht="15.75">
      <c r="B22" s="87" t="s">
        <v>56</v>
      </c>
      <c r="C22" s="88">
        <v>0.20000000000000001</v>
      </c>
      <c r="D22" s="370"/>
      <c r="E22" s="90"/>
      <c r="F22" s="43"/>
      <c r="G22" s="43"/>
      <c r="H22" s="43"/>
      <c r="I22" s="43"/>
      <c r="J22" s="43"/>
      <c r="K22" s="43"/>
      <c r="L22" s="44"/>
      <c r="M22" s="43"/>
      <c r="N22" s="43"/>
      <c r="O22" s="43"/>
      <c r="P22" s="43"/>
      <c r="Q22" s="43"/>
      <c r="R22" s="43"/>
      <c r="S22" s="44"/>
      <c r="T22" s="44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ht="15.75">
      <c r="B23" s="43" t="s">
        <v>57</v>
      </c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3"/>
      <c r="N23" s="43"/>
      <c r="O23" s="43"/>
      <c r="P23" s="43"/>
      <c r="Q23" s="43"/>
      <c r="R23" s="43"/>
      <c r="S23" s="44"/>
      <c r="T23" s="44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ht="15.75">
      <c r="B24" s="91" t="s">
        <v>58</v>
      </c>
      <c r="C24" s="92">
        <v>0.20000000000000001</v>
      </c>
      <c r="D24" s="376" t="s">
        <v>59</v>
      </c>
      <c r="F24" s="43"/>
      <c r="G24" s="43"/>
      <c r="H24" s="43"/>
      <c r="I24" s="43"/>
      <c r="J24" s="43"/>
      <c r="K24" s="43"/>
      <c r="L24" s="44"/>
      <c r="M24" s="43"/>
      <c r="N24" s="43"/>
      <c r="O24" s="43"/>
      <c r="P24" s="43"/>
      <c r="Q24" s="43"/>
      <c r="R24" s="43"/>
      <c r="S24" s="44"/>
      <c r="T24" s="44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ht="15.75">
      <c r="B25" s="43"/>
      <c r="C25" s="48"/>
      <c r="D25" s="43"/>
      <c r="E25" s="43"/>
      <c r="F25" s="43"/>
      <c r="G25" s="43"/>
      <c r="H25" s="43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4"/>
      <c r="T25" s="44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ht="30">
      <c r="B26" s="847" t="s">
        <v>139</v>
      </c>
      <c r="C26" s="848">
        <v>0.40000000000000002</v>
      </c>
      <c r="D26" s="844" t="s">
        <v>60</v>
      </c>
      <c r="F26" s="43"/>
      <c r="G26" s="43"/>
      <c r="H26" s="43"/>
      <c r="I26" s="43"/>
      <c r="J26" s="43"/>
      <c r="K26" s="43"/>
      <c r="L26" s="44"/>
      <c r="M26" s="43"/>
      <c r="N26" s="43"/>
      <c r="O26" s="43"/>
      <c r="P26" s="43"/>
      <c r="Q26" s="43"/>
      <c r="R26" s="43"/>
      <c r="S26" s="44"/>
      <c r="T26" s="44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 ht="30">
      <c r="B27" s="849" t="s">
        <v>42</v>
      </c>
      <c r="C27" s="128">
        <v>0.29999999999999999</v>
      </c>
      <c r="D27" s="846" t="s">
        <v>60</v>
      </c>
      <c r="F27" s="43"/>
      <c r="G27" s="43"/>
      <c r="H27" s="43"/>
      <c r="I27" s="43"/>
      <c r="J27" s="43"/>
      <c r="K27" s="43"/>
      <c r="L27" s="44"/>
      <c r="M27" s="43"/>
      <c r="N27" s="43"/>
      <c r="O27" s="43"/>
      <c r="P27" s="43"/>
      <c r="Q27" s="43"/>
      <c r="R27" s="43"/>
      <c r="S27" s="44"/>
      <c r="T27" s="44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>
      <c r="B28" s="850" t="s">
        <v>41</v>
      </c>
      <c r="C28" s="128">
        <v>0.20000000000000001</v>
      </c>
      <c r="D28" s="846" t="s">
        <v>60</v>
      </c>
      <c r="F28" s="43"/>
      <c r="G28" s="43"/>
      <c r="H28" s="43"/>
      <c r="I28" s="43"/>
      <c r="J28" s="43"/>
      <c r="K28" s="43"/>
      <c r="L28" s="44"/>
      <c r="M28" s="43"/>
      <c r="N28" s="43"/>
      <c r="O28" s="43"/>
      <c r="P28" s="43"/>
      <c r="Q28" s="43"/>
      <c r="R28" s="43"/>
      <c r="S28" s="44"/>
      <c r="T28" s="44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ht="15.75">
      <c r="B29" s="851" t="s">
        <v>163</v>
      </c>
      <c r="C29" s="89">
        <v>0.10000000000000001</v>
      </c>
      <c r="D29" s="90" t="s">
        <v>60</v>
      </c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43"/>
      <c r="S29" s="44"/>
      <c r="T29" s="44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ht="26.25" hidden="1">
      <c r="B30" s="102" t="s">
        <v>142</v>
      </c>
      <c r="C30" s="103">
        <f>C26+C27+C28+C29</f>
        <v>0.99999999999999989</v>
      </c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4"/>
      <c r="M31" s="43"/>
      <c r="N31" s="43"/>
      <c r="O31" s="43"/>
      <c r="P31" s="43"/>
      <c r="Q31" s="43"/>
      <c r="R31" s="43"/>
      <c r="S31" s="44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ht="15.75">
      <c r="B32" s="43" t="s">
        <v>164</v>
      </c>
      <c r="C32" s="43"/>
      <c r="D32" s="43"/>
      <c r="E32" s="43"/>
      <c r="F32" s="43" t="s">
        <v>62</v>
      </c>
      <c r="G32" s="43"/>
      <c r="H32" s="43"/>
      <c r="I32" s="43"/>
      <c r="L32" s="44"/>
      <c r="M32" s="43"/>
      <c r="N32" s="43"/>
      <c r="O32" s="43"/>
      <c r="P32" s="43"/>
      <c r="Q32" s="43"/>
      <c r="R32" s="43"/>
      <c r="S32" s="44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</row>
    <row r="33">
      <c r="B33" s="852" t="s">
        <v>63</v>
      </c>
      <c r="C33" s="387">
        <v>0.59999999999999998</v>
      </c>
      <c r="D33" s="123" t="s">
        <v>64</v>
      </c>
      <c r="E33" s="853"/>
      <c r="F33" s="854" t="s">
        <v>63</v>
      </c>
      <c r="G33" s="744">
        <v>0.25</v>
      </c>
      <c r="H33" s="853"/>
      <c r="I33" s="43"/>
      <c r="L33" s="44"/>
      <c r="M33" s="43"/>
      <c r="N33" s="43"/>
      <c r="O33" s="43"/>
      <c r="P33" s="43"/>
      <c r="Q33" s="43"/>
      <c r="R33" s="43"/>
      <c r="S33" s="44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  <row r="34">
      <c r="B34" s="852" t="s">
        <v>65</v>
      </c>
      <c r="C34" s="391">
        <v>0.11</v>
      </c>
      <c r="D34" s="123"/>
      <c r="E34" s="853"/>
      <c r="F34" s="855" t="s">
        <v>65</v>
      </c>
      <c r="G34" s="137">
        <v>0.17999999999999999</v>
      </c>
      <c r="H34" s="853"/>
      <c r="I34" s="43"/>
      <c r="L34" s="44"/>
      <c r="M34" s="43"/>
      <c r="N34" s="43"/>
      <c r="O34" s="43"/>
      <c r="P34" s="43"/>
      <c r="Q34" s="43"/>
      <c r="R34" s="43"/>
      <c r="S34" s="44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>
      <c r="B35" s="852" t="s">
        <v>66</v>
      </c>
      <c r="C35" s="391">
        <v>0.22</v>
      </c>
      <c r="D35" s="123"/>
      <c r="E35" s="853"/>
      <c r="F35" s="855" t="s">
        <v>66</v>
      </c>
      <c r="G35" s="137">
        <v>0.25</v>
      </c>
      <c r="H35" s="853"/>
      <c r="I35" s="43"/>
      <c r="L35" s="44"/>
      <c r="M35" s="43"/>
      <c r="N35" s="43"/>
      <c r="O35" s="43"/>
      <c r="P35" s="43"/>
      <c r="Q35" s="43"/>
      <c r="R35" s="43"/>
      <c r="S35" s="44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 ht="30.75">
      <c r="B36" s="856" t="s">
        <v>143</v>
      </c>
      <c r="C36" s="391">
        <v>0.070000000000000007</v>
      </c>
      <c r="D36" s="123"/>
      <c r="E36" s="853"/>
      <c r="F36" s="857" t="s">
        <v>143</v>
      </c>
      <c r="G36" s="753">
        <v>0.23999999999999999</v>
      </c>
      <c r="H36" s="853"/>
      <c r="I36" s="43"/>
      <c r="L36" s="44"/>
      <c r="M36" s="43"/>
      <c r="N36" s="43"/>
      <c r="O36" s="43"/>
      <c r="P36" s="43"/>
      <c r="Q36" s="43"/>
      <c r="R36" s="43"/>
      <c r="S36" s="44"/>
      <c r="T36" s="44"/>
      <c r="U36" s="43"/>
      <c r="V36" s="43"/>
      <c r="W36" s="43"/>
      <c r="X36" s="43"/>
      <c r="Y36" s="43"/>
      <c r="Z36" s="43"/>
      <c r="AA36" s="43"/>
      <c r="AB36" s="43"/>
      <c r="AC36" s="43"/>
      <c r="AD36" s="43"/>
    </row>
    <row r="37" hidden="1">
      <c r="B37" s="120" t="s">
        <v>144</v>
      </c>
      <c r="C37" s="121">
        <f>C33+C34+C35+C36</f>
        <v>1</v>
      </c>
      <c r="D37" s="43"/>
      <c r="E37" s="43"/>
      <c r="F37" s="43"/>
      <c r="G37" s="43"/>
      <c r="H37" s="43"/>
      <c r="I37" s="43"/>
      <c r="J37" s="43"/>
      <c r="K37" s="122"/>
      <c r="L37" s="44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4"/>
      <c r="M38" s="43"/>
      <c r="N38" s="43"/>
      <c r="O38" s="43"/>
      <c r="P38" s="43"/>
      <c r="Q38" s="43"/>
      <c r="R38" s="43"/>
      <c r="S38" s="44"/>
      <c r="T38" s="44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ht="30.75">
      <c r="B39" s="757" t="s">
        <v>177</v>
      </c>
      <c r="C39" s="758">
        <v>5850</v>
      </c>
      <c r="D39" s="43"/>
      <c r="E39" s="43"/>
      <c r="G39" s="43"/>
      <c r="H39" s="43"/>
      <c r="I39" s="43"/>
      <c r="J39" s="43"/>
      <c r="K39" s="43"/>
      <c r="L39" s="44"/>
      <c r="M39" s="43"/>
      <c r="N39" s="43"/>
      <c r="O39" s="43"/>
      <c r="P39" s="43"/>
      <c r="Q39" s="43"/>
      <c r="R39" s="43"/>
      <c r="S39" s="44"/>
      <c r="T39" s="44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ht="16.5">
      <c r="B40" s="39" t="s">
        <v>70</v>
      </c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3"/>
      <c r="N40" s="43"/>
      <c r="O40" s="43"/>
      <c r="P40" s="43"/>
      <c r="Q40" s="43"/>
      <c r="R40" s="43"/>
      <c r="S40" s="44"/>
      <c r="T40" s="44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>
      <c r="B41" s="79" t="s">
        <v>71</v>
      </c>
      <c r="C41" s="759">
        <f>C39*C24</f>
        <v>1170</v>
      </c>
      <c r="D41" s="378" t="s">
        <v>72</v>
      </c>
      <c r="E41" s="349" t="s">
        <v>73</v>
      </c>
      <c r="F41" s="349"/>
      <c r="G41" s="350"/>
      <c r="H41" s="43"/>
      <c r="I41" s="43"/>
      <c r="J41" s="43"/>
      <c r="K41" s="43"/>
      <c r="L41" s="44"/>
      <c r="M41" s="43"/>
      <c r="N41" s="43"/>
      <c r="O41" s="43"/>
      <c r="P41" s="43"/>
      <c r="Q41" s="43"/>
      <c r="R41" s="43"/>
      <c r="S41" s="44"/>
      <c r="T41" s="44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>
      <c r="B42" s="762" t="s">
        <v>74</v>
      </c>
      <c r="C42" s="763">
        <f>C19*C41</f>
        <v>152.09999999999999</v>
      </c>
      <c r="D42" s="379" t="s">
        <v>72</v>
      </c>
      <c r="E42" s="130" t="s">
        <v>75</v>
      </c>
      <c r="F42" s="130"/>
      <c r="G42" s="352"/>
      <c r="H42" s="43"/>
      <c r="I42" s="43"/>
      <c r="J42" s="43"/>
      <c r="K42" s="43"/>
      <c r="L42" s="44"/>
      <c r="M42" s="43"/>
      <c r="N42" s="43"/>
      <c r="O42" s="43"/>
      <c r="P42" s="43"/>
      <c r="Q42" s="43"/>
      <c r="R42" s="43"/>
      <c r="S42" s="44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>
      <c r="B43" s="762" t="s">
        <v>76</v>
      </c>
      <c r="C43" s="763">
        <f>C20*C41</f>
        <v>351</v>
      </c>
      <c r="D43" s="379" t="s">
        <v>77</v>
      </c>
      <c r="E43" s="130" t="s">
        <v>78</v>
      </c>
      <c r="F43" s="130"/>
      <c r="G43" s="352"/>
      <c r="H43" s="43"/>
      <c r="I43" s="43"/>
      <c r="J43" s="43"/>
      <c r="K43" s="43"/>
      <c r="L43" s="44"/>
      <c r="M43" s="43"/>
      <c r="N43" s="43"/>
      <c r="O43" s="43"/>
      <c r="P43" s="43"/>
      <c r="Q43" s="43"/>
      <c r="R43" s="43"/>
      <c r="S43" s="44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>
      <c r="B44" s="762" t="s">
        <v>79</v>
      </c>
      <c r="C44" s="763">
        <v>0</v>
      </c>
      <c r="D44" s="379" t="s">
        <v>81</v>
      </c>
      <c r="E44" s="130" t="s">
        <v>166</v>
      </c>
      <c r="F44" s="130"/>
      <c r="G44" s="352"/>
      <c r="H44" s="43"/>
      <c r="I44" s="43"/>
      <c r="J44" s="43"/>
      <c r="K44" s="43"/>
      <c r="L44" s="44"/>
      <c r="M44" s="43"/>
      <c r="N44" s="43"/>
      <c r="O44" s="43"/>
      <c r="P44" s="43"/>
      <c r="Q44" s="43"/>
      <c r="R44" s="43"/>
      <c r="S44" s="44"/>
      <c r="T44" s="44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>
      <c r="B45" s="762" t="s">
        <v>80</v>
      </c>
      <c r="C45" s="763">
        <v>0</v>
      </c>
      <c r="D45" s="379" t="s">
        <v>81</v>
      </c>
      <c r="E45" s="130" t="s">
        <v>167</v>
      </c>
      <c r="F45" s="130"/>
      <c r="G45" s="352"/>
      <c r="H45" s="43"/>
      <c r="I45" s="43"/>
      <c r="J45" s="43"/>
      <c r="K45" s="43"/>
      <c r="L45" s="44"/>
      <c r="M45" s="43"/>
      <c r="N45" s="43"/>
      <c r="O45" s="43"/>
      <c r="P45" s="43"/>
      <c r="Q45" s="43"/>
      <c r="R45" s="43"/>
      <c r="S45" s="44"/>
      <c r="T45" s="44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 ht="30">
      <c r="B46" s="766" t="s">
        <v>83</v>
      </c>
      <c r="C46" s="763">
        <f>C41-C42</f>
        <v>1017.9</v>
      </c>
      <c r="D46" s="379" t="s">
        <v>72</v>
      </c>
      <c r="E46" s="130" t="s">
        <v>148</v>
      </c>
      <c r="F46" s="130"/>
      <c r="G46" s="352"/>
      <c r="H46" s="43"/>
      <c r="I46" s="43"/>
      <c r="J46" s="43"/>
      <c r="K46" s="43"/>
      <c r="L46" s="44"/>
      <c r="M46" s="43"/>
      <c r="N46" s="43"/>
      <c r="O46" s="43"/>
      <c r="P46" s="43"/>
      <c r="Q46" s="43"/>
      <c r="R46" s="43"/>
      <c r="S46" s="44"/>
      <c r="T46" s="44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>
      <c r="B47" s="766" t="s">
        <v>85</v>
      </c>
      <c r="C47" s="767">
        <f>C46++C42+C43+C44</f>
        <v>1521</v>
      </c>
      <c r="D47" s="379" t="s">
        <v>81</v>
      </c>
      <c r="E47" s="130" t="s">
        <v>168</v>
      </c>
      <c r="F47" s="130"/>
      <c r="G47" s="352"/>
      <c r="H47" s="43"/>
      <c r="I47" s="43"/>
      <c r="J47" s="43"/>
      <c r="K47" s="43" t="s">
        <v>130</v>
      </c>
      <c r="L47" s="44"/>
      <c r="M47" s="43"/>
      <c r="N47" s="43"/>
      <c r="O47" s="43"/>
      <c r="P47" s="43"/>
      <c r="Q47" s="43"/>
      <c r="R47" s="43"/>
      <c r="S47" s="44"/>
      <c r="T47" s="44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 ht="30">
      <c r="B48" s="766" t="s">
        <v>87</v>
      </c>
      <c r="C48" s="767">
        <f>C47*0.18</f>
        <v>273.77999999999997</v>
      </c>
      <c r="D48" s="379" t="s">
        <v>72</v>
      </c>
      <c r="E48" s="130" t="s">
        <v>88</v>
      </c>
      <c r="F48" s="130"/>
      <c r="G48" s="352"/>
      <c r="H48" s="43"/>
      <c r="I48" s="43"/>
      <c r="J48" s="43"/>
      <c r="K48" s="43"/>
      <c r="L48" s="44"/>
      <c r="M48" s="43"/>
      <c r="N48" s="43"/>
      <c r="O48" s="43"/>
      <c r="P48" s="43"/>
      <c r="Q48" s="43"/>
      <c r="R48" s="43"/>
      <c r="S48" s="44"/>
      <c r="T48" s="44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 ht="22.5" customHeight="1">
      <c r="B49" s="768" t="s">
        <v>89</v>
      </c>
      <c r="C49" s="769">
        <f>C39-C47-C48</f>
        <v>4055.2200000000003</v>
      </c>
      <c r="D49" s="380" t="s">
        <v>72</v>
      </c>
      <c r="E49" s="354" t="s">
        <v>90</v>
      </c>
      <c r="F49" s="354"/>
      <c r="G49" s="355"/>
      <c r="H49" s="43"/>
      <c r="I49" s="43"/>
      <c r="J49" s="138"/>
      <c r="K49" s="43"/>
      <c r="L49" s="44"/>
      <c r="M49" s="43"/>
      <c r="N49" s="43"/>
      <c r="O49" s="43"/>
      <c r="P49" s="43"/>
      <c r="Q49" s="43"/>
      <c r="R49" s="43"/>
      <c r="S49" s="44"/>
      <c r="T49" s="44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>
      <c r="B50" s="43"/>
      <c r="C50" s="136"/>
      <c r="D50" s="43"/>
      <c r="E50" s="43"/>
      <c r="F50" s="43"/>
      <c r="G50" s="43"/>
      <c r="H50" s="43"/>
      <c r="I50" s="43"/>
      <c r="J50" s="43"/>
      <c r="K50" s="43"/>
      <c r="L50" s="44"/>
      <c r="M50" s="43"/>
      <c r="N50" s="43"/>
      <c r="O50" s="43"/>
      <c r="P50" s="43"/>
      <c r="Q50" s="43"/>
      <c r="R50" s="43"/>
      <c r="S50" s="44"/>
      <c r="T50" s="44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  <c r="M51" s="43"/>
      <c r="N51" s="43"/>
      <c r="O51" s="43"/>
      <c r="P51" s="43"/>
      <c r="Q51" s="43"/>
      <c r="R51" s="43"/>
      <c r="S51" s="44"/>
      <c r="T51" s="44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 ht="19.5">
      <c r="B52" s="139" t="s">
        <v>92</v>
      </c>
      <c r="AQ52" s="140"/>
    </row>
    <row r="53" ht="15.75">
      <c r="A53" s="103"/>
      <c r="B53" s="140"/>
      <c r="C53" s="103"/>
      <c r="D53" s="103"/>
      <c r="E53" s="772"/>
      <c r="F53" s="335"/>
      <c r="G53" s="773"/>
      <c r="H53" s="773"/>
      <c r="I53" s="773"/>
      <c r="J53" s="773"/>
      <c r="K53" s="774"/>
      <c r="L53" s="140"/>
      <c r="M53" s="145" t="s">
        <v>93</v>
      </c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8"/>
      <c r="AO53" s="103"/>
      <c r="AP53" s="775" t="s">
        <v>94</v>
      </c>
      <c r="AQ53" s="140"/>
    </row>
    <row r="54" ht="15.75" customHeight="1">
      <c r="A54" s="103"/>
      <c r="B54" s="43"/>
      <c r="C54" s="103"/>
      <c r="D54" s="103"/>
      <c r="E54" s="776" t="s">
        <v>96</v>
      </c>
      <c r="F54" s="776" t="s">
        <v>55</v>
      </c>
      <c r="G54" s="777" t="s">
        <v>97</v>
      </c>
      <c r="H54" s="778"/>
      <c r="I54" s="779" t="s">
        <v>58</v>
      </c>
      <c r="J54" s="780"/>
      <c r="K54" s="776" t="s">
        <v>94</v>
      </c>
      <c r="M54" s="154">
        <f>C49</f>
        <v>4055.2200000000003</v>
      </c>
      <c r="N54" s="781"/>
      <c r="O54" s="781"/>
      <c r="P54" s="782" t="s">
        <v>32</v>
      </c>
      <c r="Q54" s="782"/>
      <c r="R54" s="782"/>
      <c r="S54" s="782"/>
      <c r="T54" s="782"/>
      <c r="U54" s="782"/>
      <c r="V54" s="782"/>
      <c r="W54" s="782"/>
      <c r="X54" s="782"/>
      <c r="Y54" s="782"/>
      <c r="Z54" s="782"/>
      <c r="AA54" s="782"/>
      <c r="AB54" s="782"/>
      <c r="AC54" s="782"/>
      <c r="AD54" s="782"/>
      <c r="AE54" s="782"/>
      <c r="AF54" s="782"/>
      <c r="AG54" s="146"/>
      <c r="AH54" s="782"/>
      <c r="AI54" s="782"/>
      <c r="AJ54" s="782"/>
      <c r="AK54" s="782"/>
      <c r="AL54" s="782"/>
      <c r="AM54" s="782"/>
      <c r="AN54" s="783"/>
      <c r="AO54" s="103"/>
      <c r="AP54" s="784"/>
    </row>
    <row r="55" ht="27" customHeight="1">
      <c r="A55" s="103"/>
      <c r="C55" s="103"/>
      <c r="D55" s="103"/>
      <c r="E55" s="785"/>
      <c r="F55" s="785"/>
      <c r="G55" s="786"/>
      <c r="H55" s="787"/>
      <c r="I55" s="788"/>
      <c r="J55" s="789"/>
      <c r="K55" s="785"/>
      <c r="M55" s="161">
        <f>M54*0.4</f>
        <v>1622.0880000000002</v>
      </c>
      <c r="N55" s="790" t="s">
        <v>139</v>
      </c>
      <c r="O55" s="791"/>
      <c r="P55" s="791"/>
      <c r="Q55" s="791"/>
      <c r="R55" s="792"/>
      <c r="S55" s="165"/>
      <c r="T55" s="793">
        <f>M54*0.3</f>
        <v>1216.566</v>
      </c>
      <c r="U55" s="794" t="s">
        <v>42</v>
      </c>
      <c r="V55" s="795"/>
      <c r="W55" s="795"/>
      <c r="X55" s="795"/>
      <c r="Y55" s="796"/>
      <c r="Z55" s="103"/>
      <c r="AA55" s="103"/>
      <c r="AB55" s="797">
        <f>M54*0.2</f>
        <v>811.0440000000001</v>
      </c>
      <c r="AC55" s="798" t="s">
        <v>41</v>
      </c>
      <c r="AD55" s="799"/>
      <c r="AE55" s="799"/>
      <c r="AF55" s="799"/>
      <c r="AG55" s="800"/>
      <c r="AH55" s="103"/>
      <c r="AI55" s="801">
        <f>M54*0.1</f>
        <v>405.52200000000005</v>
      </c>
      <c r="AJ55" s="794" t="s">
        <v>163</v>
      </c>
      <c r="AK55" s="795"/>
      <c r="AL55" s="795"/>
      <c r="AM55" s="795"/>
      <c r="AN55" s="796"/>
      <c r="AO55" s="103"/>
      <c r="AP55" s="103"/>
      <c r="AS55" s="131"/>
    </row>
    <row r="56" ht="44.25" customHeight="1">
      <c r="A56" s="103"/>
      <c r="B56" s="175" t="s">
        <v>98</v>
      </c>
      <c r="C56" s="176" t="s">
        <v>99</v>
      </c>
      <c r="D56" s="140"/>
      <c r="E56" s="802"/>
      <c r="F56" s="802"/>
      <c r="G56" s="803"/>
      <c r="H56" s="804"/>
      <c r="I56" s="805" t="s">
        <v>51</v>
      </c>
      <c r="J56" s="806" t="s">
        <v>46</v>
      </c>
      <c r="K56" s="802"/>
      <c r="M56" s="180" t="s">
        <v>56</v>
      </c>
      <c r="N56" s="181" t="s">
        <v>55</v>
      </c>
      <c r="O56" s="182" t="s">
        <v>97</v>
      </c>
      <c r="P56" s="183"/>
      <c r="Q56" s="184" t="s">
        <v>51</v>
      </c>
      <c r="R56" s="185" t="s">
        <v>46</v>
      </c>
      <c r="T56" s="180" t="s">
        <v>56</v>
      </c>
      <c r="U56" s="186" t="s">
        <v>55</v>
      </c>
      <c r="V56" s="187" t="s">
        <v>97</v>
      </c>
      <c r="W56" s="188"/>
      <c r="X56" s="189" t="s">
        <v>51</v>
      </c>
      <c r="Y56" s="190" t="s">
        <v>46</v>
      </c>
      <c r="Z56" s="191"/>
      <c r="AA56" s="191"/>
      <c r="AB56" s="180" t="s">
        <v>56</v>
      </c>
      <c r="AC56" s="186" t="s">
        <v>55</v>
      </c>
      <c r="AD56" s="187" t="s">
        <v>97</v>
      </c>
      <c r="AE56" s="188"/>
      <c r="AF56" s="189" t="s">
        <v>51</v>
      </c>
      <c r="AG56" s="190" t="s">
        <v>46</v>
      </c>
      <c r="AH56" s="196"/>
      <c r="AI56" s="180" t="s">
        <v>56</v>
      </c>
      <c r="AJ56" s="186" t="s">
        <v>55</v>
      </c>
      <c r="AK56" s="187" t="s">
        <v>97</v>
      </c>
      <c r="AL56" s="188"/>
      <c r="AM56" s="189" t="s">
        <v>51</v>
      </c>
      <c r="AN56" s="190" t="s">
        <v>46</v>
      </c>
      <c r="AO56" s="140"/>
    </row>
    <row r="57">
      <c r="A57" s="103"/>
      <c r="B57" s="140"/>
      <c r="C57" s="140"/>
      <c r="D57" s="140"/>
      <c r="E57" s="807"/>
      <c r="F57" s="208"/>
      <c r="G57" s="209"/>
      <c r="H57" s="209"/>
      <c r="I57" s="808"/>
      <c r="J57" s="809"/>
      <c r="K57" s="296"/>
      <c r="M57" s="206"/>
      <c r="N57" s="207"/>
      <c r="O57" s="208"/>
      <c r="P57" s="209"/>
      <c r="Q57" s="140"/>
      <c r="R57" s="810"/>
      <c r="T57" s="212"/>
      <c r="U57" s="213"/>
      <c r="V57" s="213"/>
      <c r="W57" s="213"/>
      <c r="X57" s="273"/>
      <c r="Y57" s="811"/>
      <c r="Z57" s="140"/>
      <c r="AA57" s="140"/>
      <c r="AB57" s="216"/>
      <c r="AC57" s="213"/>
      <c r="AD57" s="217"/>
      <c r="AE57" s="217"/>
      <c r="AF57" s="155"/>
      <c r="AG57" s="155"/>
      <c r="AH57" s="140"/>
      <c r="AI57" s="213"/>
      <c r="AJ57" s="213"/>
      <c r="AK57" s="213"/>
      <c r="AL57" s="217"/>
      <c r="AM57" s="140"/>
      <c r="AN57" s="155"/>
      <c r="AO57" s="140"/>
      <c r="AP57" s="218"/>
      <c r="AQ57" s="812"/>
      <c r="AR57" s="813">
        <f>AM59+AF59++X59+Q59+I59+I64+I66+I68+I70+T64+T66+T68+T70+AE64+AE66+AE70+AP64+AP66+AP68+BA64+BA66+BA68+BA74+AP74+AE74+T74+I74+I76+I78+I84+I86+I88+I94+I104+I108+I110+I114+I124+I128</f>
        <v>299.86967449688319</v>
      </c>
    </row>
    <row r="58" ht="15.75">
      <c r="A58" s="103"/>
      <c r="B58" s="140" t="s">
        <v>169</v>
      </c>
      <c r="C58" s="103"/>
      <c r="D58" s="103"/>
      <c r="E58" s="329"/>
      <c r="F58" s="225"/>
      <c r="G58" s="231"/>
      <c r="H58" s="231"/>
      <c r="I58" s="814">
        <f>C59*C24</f>
        <v>1170</v>
      </c>
      <c r="J58" s="815"/>
      <c r="K58" s="296"/>
      <c r="M58" s="223"/>
      <c r="N58" s="224"/>
      <c r="O58" s="225"/>
      <c r="P58" s="217"/>
      <c r="Q58" s="226"/>
      <c r="R58" s="227">
        <f>M55*0.27</f>
        <v>437.96376000000009</v>
      </c>
      <c r="T58" s="212"/>
      <c r="U58" s="225"/>
      <c r="V58" s="225"/>
      <c r="W58" s="225"/>
      <c r="X58" s="228"/>
      <c r="Y58" s="229">
        <f>T55*0.12</f>
        <v>145.98792</v>
      </c>
      <c r="Z58" s="103"/>
      <c r="AA58" s="103"/>
      <c r="AB58" s="230"/>
      <c r="AC58" s="225"/>
      <c r="AD58" s="231"/>
      <c r="AE58" s="231"/>
      <c r="AF58" s="232"/>
      <c r="AG58" s="232">
        <f>AB55*0.11</f>
        <v>89.214840000000009</v>
      </c>
      <c r="AH58" s="103"/>
      <c r="AI58" s="225"/>
      <c r="AJ58" s="225"/>
      <c r="AK58" s="225"/>
      <c r="AL58" s="231"/>
      <c r="AM58" s="816"/>
      <c r="AN58" s="232">
        <f>AI55*0.05</f>
        <v>20.276100000000003</v>
      </c>
      <c r="AO58" s="103"/>
      <c r="AP58" s="103"/>
      <c r="AQ58" s="812"/>
      <c r="AR58" s="812"/>
    </row>
    <row r="59" ht="15.75">
      <c r="A59" s="103" t="s">
        <v>101</v>
      </c>
      <c r="B59" s="234" t="s">
        <v>102</v>
      </c>
      <c r="C59" s="235">
        <f>C39</f>
        <v>5850</v>
      </c>
      <c r="D59" s="236"/>
      <c r="E59" s="254">
        <f>C48</f>
        <v>273.77999999999997</v>
      </c>
      <c r="F59" s="254">
        <f>C45</f>
        <v>0</v>
      </c>
      <c r="G59" s="251">
        <f>I58*C20</f>
        <v>351</v>
      </c>
      <c r="H59" s="252"/>
      <c r="I59" s="250">
        <f>I58*C19</f>
        <v>152.09999999999999</v>
      </c>
      <c r="J59" s="286">
        <f>I58-I59</f>
        <v>1017.9</v>
      </c>
      <c r="K59" s="545">
        <f>E59++F59+I59</f>
        <v>425.88</v>
      </c>
      <c r="M59" s="249">
        <f>M55-M55/1.18</f>
        <v>247.43715254237281</v>
      </c>
      <c r="N59" s="817">
        <v>0</v>
      </c>
      <c r="O59" s="244">
        <f>R58*C20</f>
        <v>131.38912800000003</v>
      </c>
      <c r="P59" s="245"/>
      <c r="Q59" s="246">
        <f>R58*C19</f>
        <v>56.935288800000016</v>
      </c>
      <c r="R59" s="247">
        <f>R58-Q59</f>
        <v>381.02847120000007</v>
      </c>
      <c r="S59" s="248"/>
      <c r="T59" s="249">
        <f>T55-T55/1.18</f>
        <v>185.57786440677955</v>
      </c>
      <c r="U59" s="250">
        <v>0</v>
      </c>
      <c r="V59" s="251">
        <f>Y58*C20</f>
        <v>43.796376000000002</v>
      </c>
      <c r="W59" s="252"/>
      <c r="X59" s="250">
        <f>Y58*C19</f>
        <v>18.978429600000002</v>
      </c>
      <c r="Y59" s="247">
        <f>Y58-X59</f>
        <v>127.0094904</v>
      </c>
      <c r="Z59" s="253"/>
      <c r="AA59" s="253"/>
      <c r="AB59" s="254">
        <f>AB55-AB55/1.18</f>
        <v>123.71857627118641</v>
      </c>
      <c r="AC59" s="246">
        <v>0</v>
      </c>
      <c r="AD59" s="251">
        <f>AG58*C20</f>
        <v>26.764452000000002</v>
      </c>
      <c r="AE59" s="252"/>
      <c r="AF59" s="247">
        <f>AG58*C19</f>
        <v>11.597929200000001</v>
      </c>
      <c r="AG59" s="255">
        <f>AG58-AF59</f>
        <v>77.616910800000014</v>
      </c>
      <c r="AH59" s="253"/>
      <c r="AI59" s="254">
        <f>AI55-AI55/1.18</f>
        <v>61.859288135593204</v>
      </c>
      <c r="AJ59" s="246">
        <v>0</v>
      </c>
      <c r="AK59" s="251">
        <f>AN58*C20</f>
        <v>6.0828300000000004</v>
      </c>
      <c r="AL59" s="252"/>
      <c r="AM59" s="250">
        <f>AN58*C19</f>
        <v>2.6358930000000007</v>
      </c>
      <c r="AN59" s="247">
        <f>AN58-AM59</f>
        <v>17.640207000000004</v>
      </c>
      <c r="AO59" s="236"/>
      <c r="AP59" s="818">
        <f>M59+N59+Q59+T59+U59+X59+AB59+AC59+AF59+AI59+AJ59+AM59</f>
        <v>708.74042195593199</v>
      </c>
      <c r="AQ59" s="813"/>
      <c r="AR59" s="813"/>
    </row>
    <row r="60">
      <c r="B60" s="103"/>
      <c r="C60" s="131"/>
      <c r="M60" s="236"/>
      <c r="N60" s="236"/>
      <c r="O60" s="236"/>
      <c r="P60" s="233"/>
      <c r="Q60" s="236"/>
      <c r="R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</row>
    <row r="61">
      <c r="B61" s="140"/>
      <c r="M61" s="236"/>
      <c r="N61" s="236"/>
      <c r="O61" s="236"/>
      <c r="P61" s="233"/>
      <c r="Q61" s="236"/>
      <c r="R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</row>
    <row r="62" ht="19.5">
      <c r="B62" s="139" t="s">
        <v>103</v>
      </c>
      <c r="M62" s="36" t="s">
        <v>170</v>
      </c>
      <c r="X62" s="36" t="s">
        <v>104</v>
      </c>
      <c r="AI62" s="36" t="s">
        <v>171</v>
      </c>
      <c r="AO62" s="236"/>
      <c r="AP62" s="236"/>
      <c r="AT62" s="36" t="s">
        <v>106</v>
      </c>
    </row>
    <row r="63" ht="15.75">
      <c r="A63" s="103" t="s">
        <v>107</v>
      </c>
      <c r="B63" s="140" t="s">
        <v>108</v>
      </c>
      <c r="C63" s="236"/>
      <c r="D63" s="236"/>
      <c r="E63" s="257"/>
      <c r="F63" s="258"/>
      <c r="G63" s="258"/>
      <c r="H63" s="258"/>
      <c r="I63" s="259">
        <f>C64*G33</f>
        <v>152.685</v>
      </c>
      <c r="J63" s="260"/>
      <c r="K63" s="261"/>
      <c r="M63" s="140" t="s">
        <v>108</v>
      </c>
      <c r="N63" s="236"/>
      <c r="O63" s="236"/>
      <c r="P63" s="257"/>
      <c r="Q63" s="258"/>
      <c r="R63" s="258"/>
      <c r="S63" s="258"/>
      <c r="T63" s="259">
        <f>N64*G33</f>
        <v>57.15427068000001</v>
      </c>
      <c r="U63" s="260"/>
      <c r="V63" s="261"/>
      <c r="X63" s="140" t="s">
        <v>108</v>
      </c>
      <c r="Y63" s="236"/>
      <c r="Z63" s="236"/>
      <c r="AA63" s="257"/>
      <c r="AB63" s="258"/>
      <c r="AC63" s="258"/>
      <c r="AD63" s="258"/>
      <c r="AE63" s="259">
        <f>Y64*G33</f>
        <v>19.05142356</v>
      </c>
      <c r="AF63" s="260"/>
      <c r="AG63" s="261"/>
      <c r="AI63" s="140" t="s">
        <v>108</v>
      </c>
      <c r="AJ63" s="236"/>
      <c r="AK63" s="236"/>
      <c r="AL63" s="257"/>
      <c r="AM63" s="258"/>
      <c r="AN63" s="258"/>
      <c r="AO63" s="258"/>
      <c r="AP63" s="259">
        <f>AJ64*G33</f>
        <v>11.642536620000001</v>
      </c>
      <c r="AQ63" s="260"/>
      <c r="AR63" s="261"/>
      <c r="AT63" s="140" t="s">
        <v>108</v>
      </c>
      <c r="AU63" s="236"/>
      <c r="AV63" s="236"/>
      <c r="AW63" s="257"/>
      <c r="AX63" s="258"/>
      <c r="AY63" s="258"/>
      <c r="AZ63" s="258"/>
      <c r="BA63" s="259">
        <f>AU64*G33</f>
        <v>2.6460310500000004</v>
      </c>
      <c r="BB63" s="260"/>
      <c r="BC63" s="672"/>
      <c r="BD63" s="819" t="s">
        <v>154</v>
      </c>
      <c r="BE63" s="819"/>
    </row>
    <row r="64">
      <c r="A64" s="103"/>
      <c r="B64" s="267" t="s">
        <v>109</v>
      </c>
      <c r="C64" s="268">
        <f>J59*C33</f>
        <v>610.74000000000001</v>
      </c>
      <c r="D64" s="236"/>
      <c r="E64" s="270">
        <f>C64-C64/1.18</f>
        <v>93.16372881355926</v>
      </c>
      <c r="F64" s="270">
        <v>0</v>
      </c>
      <c r="G64" s="273">
        <v>0</v>
      </c>
      <c r="H64" s="273">
        <f>I63*C20</f>
        <v>45.805500000000002</v>
      </c>
      <c r="I64" s="273">
        <f>I63*C19</f>
        <v>19.849050000000002</v>
      </c>
      <c r="J64" s="274">
        <f>I63-I64</f>
        <v>132.83595</v>
      </c>
      <c r="K64" s="275">
        <f>E64+I64</f>
        <v>113.01277881355927</v>
      </c>
      <c r="M64" s="267" t="s">
        <v>109</v>
      </c>
      <c r="N64" s="268">
        <f>R59*C33</f>
        <v>228.61708272000004</v>
      </c>
      <c r="O64" s="236"/>
      <c r="P64" s="270">
        <f>N64-N64/1.18</f>
        <v>34.873792279322032</v>
      </c>
      <c r="Q64" s="270">
        <v>0</v>
      </c>
      <c r="R64" s="273">
        <v>0</v>
      </c>
      <c r="S64" s="273">
        <f>T63*C20</f>
        <v>17.146281204000001</v>
      </c>
      <c r="T64" s="273">
        <f>T63*C19</f>
        <v>7.4300551884000017</v>
      </c>
      <c r="U64" s="274">
        <f>T63-T64</f>
        <v>49.724215491600006</v>
      </c>
      <c r="V64" s="275">
        <f>P64+T64</f>
        <v>42.303847467722036</v>
      </c>
      <c r="X64" s="267" t="s">
        <v>109</v>
      </c>
      <c r="Y64" s="268">
        <f>Y59*C33</f>
        <v>76.20569424</v>
      </c>
      <c r="Z64" s="236"/>
      <c r="AA64" s="270">
        <f>Y64-Y64/1.18</f>
        <v>11.624597426440673</v>
      </c>
      <c r="AB64" s="270">
        <v>0</v>
      </c>
      <c r="AC64" s="273">
        <v>0</v>
      </c>
      <c r="AD64" s="273">
        <f>AE63*C20</f>
        <v>5.7154270679999994</v>
      </c>
      <c r="AE64" s="273">
        <f>AE63*C19</f>
        <v>2.4766850628000001</v>
      </c>
      <c r="AF64" s="274">
        <f>AE63-AE64</f>
        <v>16.574738497199998</v>
      </c>
      <c r="AG64" s="275">
        <f>AA64+AE64</f>
        <v>14.101282489240672</v>
      </c>
      <c r="AI64" s="267" t="s">
        <v>109</v>
      </c>
      <c r="AJ64" s="268">
        <f>AG59*C33</f>
        <v>46.570146480000005</v>
      </c>
      <c r="AK64" s="236"/>
      <c r="AL64" s="270">
        <f>AJ64-AJ64/1.18</f>
        <v>7.1039206494915277</v>
      </c>
      <c r="AM64" s="270">
        <v>0</v>
      </c>
      <c r="AN64" s="273">
        <v>0</v>
      </c>
      <c r="AO64" s="273">
        <f>AP63*C20</f>
        <v>3.4927609860000004</v>
      </c>
      <c r="AP64" s="273">
        <f>AP63*C19</f>
        <v>1.5135297606000002</v>
      </c>
      <c r="AQ64" s="274">
        <f>AP63-AP64</f>
        <v>10.1290068594</v>
      </c>
      <c r="AR64" s="275">
        <f>AL64+AP64</f>
        <v>8.6174504100915286</v>
      </c>
      <c r="AT64" s="267" t="s">
        <v>109</v>
      </c>
      <c r="AU64" s="268">
        <f>AN59*C33</f>
        <v>10.584124200000002</v>
      </c>
      <c r="AV64" s="236"/>
      <c r="AW64" s="270">
        <f>AU64-AU64/1.18</f>
        <v>1.6145274203389821</v>
      </c>
      <c r="AX64" s="270">
        <v>0</v>
      </c>
      <c r="AY64" s="273">
        <v>0</v>
      </c>
      <c r="AZ64" s="273">
        <f>BA63*C20</f>
        <v>0.79380931500000007</v>
      </c>
      <c r="BA64" s="273">
        <f>BA63*C19</f>
        <v>0.34398403650000003</v>
      </c>
      <c r="BB64" s="274">
        <f>BA63-BA64</f>
        <v>2.3020470135000002</v>
      </c>
      <c r="BC64" s="674">
        <f>AW64+BA64</f>
        <v>1.9585114568389821</v>
      </c>
      <c r="BD64" s="663"/>
      <c r="BE64" s="663"/>
    </row>
    <row r="65">
      <c r="A65" s="103"/>
      <c r="B65" s="277"/>
      <c r="C65" s="278"/>
      <c r="D65" s="236"/>
      <c r="E65" s="270"/>
      <c r="F65" s="273"/>
      <c r="G65" s="273"/>
      <c r="H65" s="273"/>
      <c r="I65" s="279">
        <f>C66*G34</f>
        <v>20.154419999999998</v>
      </c>
      <c r="J65" s="280"/>
      <c r="K65" s="275"/>
      <c r="M65" s="277"/>
      <c r="N65" s="278"/>
      <c r="O65" s="236"/>
      <c r="P65" s="270"/>
      <c r="Q65" s="273"/>
      <c r="R65" s="273"/>
      <c r="S65" s="273"/>
      <c r="T65" s="279">
        <f>N66*G34</f>
        <v>7.5443637297600006</v>
      </c>
      <c r="U65" s="280"/>
      <c r="V65" s="275"/>
      <c r="X65" s="277"/>
      <c r="Y65" s="278"/>
      <c r="Z65" s="236"/>
      <c r="AA65" s="270"/>
      <c r="AB65" s="273"/>
      <c r="AC65" s="273"/>
      <c r="AD65" s="273"/>
      <c r="AE65" s="279">
        <f>Y66*G34</f>
        <v>2.5147879099199999</v>
      </c>
      <c r="AF65" s="280"/>
      <c r="AG65" s="275"/>
      <c r="AI65" s="277"/>
      <c r="AJ65" s="278"/>
      <c r="AK65" s="236"/>
      <c r="AL65" s="270"/>
      <c r="AM65" s="273"/>
      <c r="AN65" s="273"/>
      <c r="AO65" s="273"/>
      <c r="AP65" s="279">
        <f>AJ66*G34</f>
        <v>1.5368148338400003</v>
      </c>
      <c r="AQ65" s="280"/>
      <c r="AR65" s="275"/>
      <c r="AT65" s="277"/>
      <c r="AU65" s="278"/>
      <c r="AV65" s="236"/>
      <c r="AW65" s="270"/>
      <c r="AX65" s="273"/>
      <c r="AY65" s="273"/>
      <c r="AZ65" s="273"/>
      <c r="BA65" s="279">
        <f>AU66*G34</f>
        <v>0.34927609860000008</v>
      </c>
      <c r="BB65" s="280"/>
      <c r="BC65" s="674"/>
      <c r="BD65" s="663"/>
      <c r="BE65" s="663"/>
    </row>
    <row r="66">
      <c r="A66" s="103"/>
      <c r="B66" s="277" t="s">
        <v>65</v>
      </c>
      <c r="C66" s="281">
        <f>J59*C34</f>
        <v>111.96899999999999</v>
      </c>
      <c r="D66" s="236"/>
      <c r="E66" s="270">
        <f>C66-C66/1.18</f>
        <v>17.080016949152537</v>
      </c>
      <c r="F66" s="273">
        <v>0</v>
      </c>
      <c r="G66" s="273">
        <v>0</v>
      </c>
      <c r="H66" s="273">
        <f>I65*C20</f>
        <v>6.0463259999999996</v>
      </c>
      <c r="I66" s="273">
        <f>I65*C19</f>
        <v>2.6200745999999997</v>
      </c>
      <c r="J66" s="274">
        <f>I65-I66</f>
        <v>17.534345399999999</v>
      </c>
      <c r="K66" s="275">
        <f>E66+I66</f>
        <v>19.700091549152535</v>
      </c>
      <c r="M66" s="277" t="s">
        <v>65</v>
      </c>
      <c r="N66" s="281">
        <f>R59*C34</f>
        <v>41.913131832000005</v>
      </c>
      <c r="O66" s="236"/>
      <c r="P66" s="270">
        <f>N66-N66/1.18</f>
        <v>6.3935285845423735</v>
      </c>
      <c r="Q66" s="273">
        <v>0</v>
      </c>
      <c r="R66" s="273">
        <v>0</v>
      </c>
      <c r="S66" s="273">
        <f>T65*C20</f>
        <v>2.2633091189279999</v>
      </c>
      <c r="T66" s="273">
        <f>T65*C19</f>
        <v>0.98076728486880016</v>
      </c>
      <c r="U66" s="274">
        <f>T65-T66</f>
        <v>6.5635964448912008</v>
      </c>
      <c r="V66" s="275">
        <f>P66+T66</f>
        <v>7.3742958694111733</v>
      </c>
      <c r="X66" s="277" t="s">
        <v>65</v>
      </c>
      <c r="Y66" s="281">
        <f>Y59*C34</f>
        <v>13.971043944</v>
      </c>
      <c r="Z66" s="236"/>
      <c r="AA66" s="270">
        <f>Y66-Y66/1.18</f>
        <v>2.1311761948474572</v>
      </c>
      <c r="AB66" s="273">
        <v>0</v>
      </c>
      <c r="AC66" s="273">
        <v>0</v>
      </c>
      <c r="AD66" s="273">
        <f>AE65*C20</f>
        <v>0.75443637297599997</v>
      </c>
      <c r="AE66" s="273">
        <f>AE65*C19</f>
        <v>0.3269224282896</v>
      </c>
      <c r="AF66" s="274">
        <f>AE65-AE66</f>
        <v>2.1878654816304</v>
      </c>
      <c r="AG66" s="275">
        <f>AA66+AE66</f>
        <v>2.4580986231370572</v>
      </c>
      <c r="AI66" s="277" t="s">
        <v>65</v>
      </c>
      <c r="AJ66" s="281">
        <f>AG59*C34</f>
        <v>8.5378601880000016</v>
      </c>
      <c r="AK66" s="236"/>
      <c r="AL66" s="270">
        <f>AJ66-AJ66/1.18</f>
        <v>1.3023854524067797</v>
      </c>
      <c r="AM66" s="273">
        <v>0</v>
      </c>
      <c r="AN66" s="273">
        <v>0</v>
      </c>
      <c r="AO66" s="273">
        <f>AP65*C20</f>
        <v>0.46104445015200007</v>
      </c>
      <c r="AP66" s="273">
        <f>AP65*C19</f>
        <v>0.19978592839920004</v>
      </c>
      <c r="AQ66" s="274">
        <f>AP65-AP66</f>
        <v>1.3370289054408002</v>
      </c>
      <c r="AR66" s="275">
        <f>AL66+AP66</f>
        <v>1.5021713808059798</v>
      </c>
      <c r="AT66" s="277" t="s">
        <v>65</v>
      </c>
      <c r="AU66" s="281">
        <f>AN59*C34</f>
        <v>1.9404227700000005</v>
      </c>
      <c r="AV66" s="236"/>
      <c r="AW66" s="270">
        <f>AU66-AU66/1.18</f>
        <v>0.29599669372881365</v>
      </c>
      <c r="AX66" s="273">
        <v>0</v>
      </c>
      <c r="AY66" s="273">
        <v>0</v>
      </c>
      <c r="AZ66" s="273">
        <f>BA65*C20</f>
        <v>0.10478282958000003</v>
      </c>
      <c r="BA66" s="273">
        <f>BA65*C19</f>
        <v>0.045405892818000011</v>
      </c>
      <c r="BB66" s="274">
        <f>BA65-BA66</f>
        <v>0.30387020578200008</v>
      </c>
      <c r="BC66" s="674">
        <f>AW66+BA66</f>
        <v>0.34140258654681366</v>
      </c>
      <c r="BD66" s="663"/>
      <c r="BE66" s="663"/>
    </row>
    <row r="67">
      <c r="A67" s="103"/>
      <c r="B67" s="277"/>
      <c r="C67" s="278"/>
      <c r="D67" s="236"/>
      <c r="E67" s="270"/>
      <c r="F67" s="273"/>
      <c r="G67" s="273"/>
      <c r="H67" s="273"/>
      <c r="I67" s="279">
        <f>C68*G35</f>
        <v>55.984499999999997</v>
      </c>
      <c r="J67" s="282"/>
      <c r="K67" s="275"/>
      <c r="M67" s="277"/>
      <c r="N67" s="278"/>
      <c r="O67" s="236"/>
      <c r="P67" s="270"/>
      <c r="Q67" s="273"/>
      <c r="R67" s="273"/>
      <c r="S67" s="273"/>
      <c r="T67" s="279">
        <f>N68*G35</f>
        <v>20.956565916000002</v>
      </c>
      <c r="U67" s="282"/>
      <c r="V67" s="275"/>
      <c r="X67" s="277"/>
      <c r="Y67" s="278"/>
      <c r="Z67" s="236"/>
      <c r="AA67" s="270"/>
      <c r="AB67" s="273"/>
      <c r="AC67" s="273"/>
      <c r="AD67" s="273"/>
      <c r="AE67" s="279">
        <f>Y68*G35</f>
        <v>6.9855219719999999</v>
      </c>
      <c r="AF67" s="282"/>
      <c r="AG67" s="275"/>
      <c r="AI67" s="277"/>
      <c r="AJ67" s="278"/>
      <c r="AK67" s="236"/>
      <c r="AL67" s="270"/>
      <c r="AM67" s="273"/>
      <c r="AN67" s="273"/>
      <c r="AO67" s="273"/>
      <c r="AP67" s="279">
        <f>AJ68*G35</f>
        <v>4.2689300940000008</v>
      </c>
      <c r="AQ67" s="282"/>
      <c r="AR67" s="275"/>
      <c r="AT67" s="277"/>
      <c r="AU67" s="278"/>
      <c r="AV67" s="236"/>
      <c r="AW67" s="270"/>
      <c r="AX67" s="273"/>
      <c r="AY67" s="273"/>
      <c r="AZ67" s="273"/>
      <c r="BA67" s="279">
        <f>AU68*G35</f>
        <v>0.97021138500000026</v>
      </c>
      <c r="BB67" s="282"/>
      <c r="BC67" s="674"/>
      <c r="BD67" s="663"/>
      <c r="BE67" s="663"/>
    </row>
    <row r="68" ht="69.75" customHeight="1">
      <c r="A68" s="103"/>
      <c r="B68" s="283" t="s">
        <v>110</v>
      </c>
      <c r="C68" s="281">
        <f>J59*C35</f>
        <v>223.93799999999999</v>
      </c>
      <c r="D68" s="236"/>
      <c r="E68" s="270">
        <f>C68-C68/1.18</f>
        <v>34.160033898305073</v>
      </c>
      <c r="F68" s="273">
        <v>0</v>
      </c>
      <c r="G68" s="273">
        <v>0</v>
      </c>
      <c r="H68" s="273">
        <f>I67*C20</f>
        <v>16.795349999999999</v>
      </c>
      <c r="I68" s="273">
        <f>I67*C19</f>
        <v>7.2779850000000001</v>
      </c>
      <c r="J68" s="274">
        <f>I67-I68</f>
        <v>48.706514999999996</v>
      </c>
      <c r="K68" s="275">
        <f>E68+I68</f>
        <v>41.438018898305074</v>
      </c>
      <c r="M68" s="283" t="s">
        <v>110</v>
      </c>
      <c r="N68" s="281">
        <f>R59*C35</f>
        <v>83.82626366400001</v>
      </c>
      <c r="O68" s="236"/>
      <c r="P68" s="270">
        <f>N68-N68/1.18</f>
        <v>12.787057169084747</v>
      </c>
      <c r="Q68" s="273">
        <v>0</v>
      </c>
      <c r="R68" s="273">
        <v>0</v>
      </c>
      <c r="S68" s="273">
        <f>T67*C20</f>
        <v>6.2869697748000002</v>
      </c>
      <c r="T68" s="273">
        <f>T67*C19</f>
        <v>2.7243535690800003</v>
      </c>
      <c r="U68" s="274">
        <f>T67-T68</f>
        <v>18.232212346920001</v>
      </c>
      <c r="V68" s="275">
        <f>P68+T68</f>
        <v>15.511410738164747</v>
      </c>
      <c r="X68" s="283" t="s">
        <v>110</v>
      </c>
      <c r="Y68" s="281">
        <f>Y59*C35</f>
        <v>27.942087888</v>
      </c>
      <c r="Z68" s="236"/>
      <c r="AA68" s="270">
        <f>Y68-Y68/1.18</f>
        <v>4.2623523896949145</v>
      </c>
      <c r="AB68" s="273">
        <v>0</v>
      </c>
      <c r="AC68" s="273">
        <v>0</v>
      </c>
      <c r="AD68" s="273">
        <f>AE67*C20</f>
        <v>2.0956565916000001</v>
      </c>
      <c r="AE68" s="273">
        <f>AE67*C19</f>
        <v>0.90811785635999998</v>
      </c>
      <c r="AF68" s="274">
        <f>AE67-AE68</f>
        <v>6.0774041156400003</v>
      </c>
      <c r="AG68" s="275">
        <f>AA68+AE68</f>
        <v>5.1704702460549141</v>
      </c>
      <c r="AI68" s="283" t="s">
        <v>110</v>
      </c>
      <c r="AJ68" s="281">
        <f>AG59*C35</f>
        <v>17.075720376000003</v>
      </c>
      <c r="AK68" s="236"/>
      <c r="AL68" s="270">
        <f>AJ68-AJ68/1.18</f>
        <v>2.6047709048135594</v>
      </c>
      <c r="AM68" s="273">
        <v>0</v>
      </c>
      <c r="AN68" s="273">
        <v>0</v>
      </c>
      <c r="AO68" s="273">
        <f>AP67*C20</f>
        <v>1.2806790282000002</v>
      </c>
      <c r="AP68" s="273">
        <f>AP67*C19</f>
        <v>0.5549609122200001</v>
      </c>
      <c r="AQ68" s="274">
        <f>AP67-AP68</f>
        <v>3.7139691817800005</v>
      </c>
      <c r="AR68" s="275">
        <f>AL68+AP68</f>
        <v>3.1597318170335598</v>
      </c>
      <c r="AT68" s="283" t="s">
        <v>110</v>
      </c>
      <c r="AU68" s="281">
        <f>AN59*C35</f>
        <v>3.880845540000001</v>
      </c>
      <c r="AV68" s="236"/>
      <c r="AW68" s="270">
        <f>AU68-AU68/1.18</f>
        <v>0.59199338745762731</v>
      </c>
      <c r="AX68" s="273">
        <v>0</v>
      </c>
      <c r="AY68" s="273">
        <v>0</v>
      </c>
      <c r="AZ68" s="273">
        <f>BA67*C20</f>
        <v>0.29106341550000009</v>
      </c>
      <c r="BA68" s="273">
        <f>BA67*C19</f>
        <v>0.12612748005000005</v>
      </c>
      <c r="BB68" s="274">
        <f>BA67-BA68</f>
        <v>0.84408390495000019</v>
      </c>
      <c r="BC68" s="674">
        <f>AW68+BA68</f>
        <v>0.71812086750762738</v>
      </c>
      <c r="BD68" s="663"/>
      <c r="BE68" s="663"/>
    </row>
    <row r="69">
      <c r="A69" s="103"/>
      <c r="B69" s="283"/>
      <c r="C69" s="278"/>
      <c r="D69" s="236"/>
      <c r="E69" s="270"/>
      <c r="F69" s="273"/>
      <c r="G69" s="273"/>
      <c r="H69" s="273"/>
      <c r="I69" s="279">
        <f>C70*G36</f>
        <v>17.100719999999999</v>
      </c>
      <c r="J69" s="282"/>
      <c r="K69" s="275"/>
      <c r="M69" s="283"/>
      <c r="N69" s="278"/>
      <c r="O69" s="236"/>
      <c r="P69" s="270"/>
      <c r="Q69" s="273"/>
      <c r="R69" s="273"/>
      <c r="S69" s="273"/>
      <c r="T69" s="279">
        <f>N70*G36</f>
        <v>6.4012783161600009</v>
      </c>
      <c r="U69" s="282"/>
      <c r="V69" s="275"/>
      <c r="X69" s="283"/>
      <c r="Y69" s="278"/>
      <c r="Z69" s="236"/>
      <c r="AA69" s="270"/>
      <c r="AB69" s="273"/>
      <c r="AC69" s="273"/>
      <c r="AD69" s="273"/>
      <c r="AE69" s="279">
        <f>Y70*G36</f>
        <v>2.1337594387200003</v>
      </c>
      <c r="AF69" s="282"/>
      <c r="AG69" s="275"/>
      <c r="AI69" s="283"/>
      <c r="AJ69" s="278"/>
      <c r="AK69" s="236"/>
      <c r="AL69" s="270"/>
      <c r="AM69" s="273"/>
      <c r="AN69" s="273"/>
      <c r="AO69" s="273"/>
      <c r="AP69" s="279">
        <f>AJ70*G36</f>
        <v>1.3039641014400003</v>
      </c>
      <c r="AQ69" s="282"/>
      <c r="AR69" s="275"/>
      <c r="AT69" s="283"/>
      <c r="AU69" s="278"/>
      <c r="AV69" s="236"/>
      <c r="AW69" s="270"/>
      <c r="AX69" s="273"/>
      <c r="AY69" s="273"/>
      <c r="AZ69" s="273"/>
      <c r="BA69" s="279">
        <f>AU70*G36</f>
        <v>0.29635547760000008</v>
      </c>
      <c r="BB69" s="282"/>
      <c r="BC69" s="674"/>
      <c r="BD69" s="663"/>
      <c r="BE69" s="663"/>
    </row>
    <row r="70" ht="63.75" customHeight="1">
      <c r="A70" s="103"/>
      <c r="B70" s="284" t="s">
        <v>111</v>
      </c>
      <c r="C70" s="285">
        <f>J59*C36</f>
        <v>71.253</v>
      </c>
      <c r="D70" s="236"/>
      <c r="E70" s="254">
        <f>C70-C70/1.18</f>
        <v>10.869101694915251</v>
      </c>
      <c r="F70" s="250">
        <v>0</v>
      </c>
      <c r="G70" s="250">
        <v>0</v>
      </c>
      <c r="H70" s="250">
        <f>I69*C20</f>
        <v>5.1302159999999999</v>
      </c>
      <c r="I70" s="250">
        <f>I69*C19</f>
        <v>2.2230935999999999</v>
      </c>
      <c r="J70" s="286">
        <f>I69-I70</f>
        <v>14.877626399999999</v>
      </c>
      <c r="K70" s="287">
        <f>E70+I70</f>
        <v>13.092195294915252</v>
      </c>
      <c r="M70" s="284" t="s">
        <v>111</v>
      </c>
      <c r="N70" s="285">
        <f>R59*C36</f>
        <v>26.671992984000006</v>
      </c>
      <c r="O70" s="236"/>
      <c r="P70" s="254">
        <f>N70-N70/1.18</f>
        <v>4.0686090992542354</v>
      </c>
      <c r="Q70" s="250">
        <v>0</v>
      </c>
      <c r="R70" s="250">
        <v>0</v>
      </c>
      <c r="S70" s="250">
        <f>T69*C20</f>
        <v>1.9203834948480001</v>
      </c>
      <c r="T70" s="250">
        <f>T69*C19</f>
        <v>0.8321661811008001</v>
      </c>
      <c r="U70" s="286">
        <f>T69-T70</f>
        <v>5.5691121350592008</v>
      </c>
      <c r="V70" s="287">
        <f>P70+T70</f>
        <v>4.9007752803550355</v>
      </c>
      <c r="X70" s="284" t="s">
        <v>111</v>
      </c>
      <c r="Y70" s="285">
        <f>Y59*C36</f>
        <v>8.8906643280000015</v>
      </c>
      <c r="Z70" s="236"/>
      <c r="AA70" s="254">
        <f>Y70-Y70/1.18</f>
        <v>1.3562030330847454</v>
      </c>
      <c r="AB70" s="250">
        <v>0</v>
      </c>
      <c r="AC70" s="250">
        <v>0</v>
      </c>
      <c r="AD70" s="250">
        <f>AE69*C20</f>
        <v>0.64012783161600006</v>
      </c>
      <c r="AE70" s="250">
        <f>AE69*C19</f>
        <v>0.27738872703360007</v>
      </c>
      <c r="AF70" s="286">
        <f>AE69-AE70</f>
        <v>1.8563707116864001</v>
      </c>
      <c r="AG70" s="287">
        <f>AA70+AE70</f>
        <v>1.6335917601183456</v>
      </c>
      <c r="AI70" s="284" t="s">
        <v>111</v>
      </c>
      <c r="AJ70" s="285">
        <f>AG59*C36</f>
        <v>5.4331837560000018</v>
      </c>
      <c r="AK70" s="236"/>
      <c r="AL70" s="254">
        <f>AJ70-AJ70/1.18</f>
        <v>0.82879074244067841</v>
      </c>
      <c r="AM70" s="250">
        <v>0</v>
      </c>
      <c r="AN70" s="250">
        <v>0</v>
      </c>
      <c r="AO70" s="250">
        <f>AP69*C20</f>
        <v>0.3911892304320001</v>
      </c>
      <c r="AP70" s="250">
        <f>AP69*C19</f>
        <v>0.16951533318720005</v>
      </c>
      <c r="AQ70" s="286">
        <f>AP69-AP70</f>
        <v>1.1344487682528002</v>
      </c>
      <c r="AR70" s="287">
        <f>AL70+AP70</f>
        <v>0.99830607562787843</v>
      </c>
      <c r="AT70" s="284" t="s">
        <v>111</v>
      </c>
      <c r="AU70" s="285">
        <f>AN59*C36</f>
        <v>1.2348144900000004</v>
      </c>
      <c r="AV70" s="236"/>
      <c r="AW70" s="254">
        <f>AU70-AU70/1.18</f>
        <v>0.18836153237288134</v>
      </c>
      <c r="AX70" s="250">
        <v>0</v>
      </c>
      <c r="AY70" s="250">
        <v>0</v>
      </c>
      <c r="AZ70" s="250">
        <f>BA69*C20</f>
        <v>0.088906643280000017</v>
      </c>
      <c r="BA70" s="250">
        <f>BA69*C19</f>
        <v>0.038526212088000014</v>
      </c>
      <c r="BB70" s="286">
        <f>BA69-BA70</f>
        <v>0.25782926551200008</v>
      </c>
      <c r="BC70" s="820">
        <f>AW70+BA70</f>
        <v>0.22688774446088134</v>
      </c>
      <c r="BD70" s="663"/>
      <c r="BE70" s="663"/>
    </row>
    <row r="71">
      <c r="A71" s="103"/>
      <c r="B71" s="191"/>
      <c r="C71" s="288"/>
      <c r="D71" s="236"/>
      <c r="K71" s="266"/>
      <c r="M71" s="289"/>
      <c r="N71" s="290"/>
      <c r="X71" s="291"/>
      <c r="Y71" s="292"/>
      <c r="AI71" s="291"/>
      <c r="AJ71" s="292"/>
      <c r="AO71" s="236"/>
      <c r="AP71" s="236"/>
      <c r="AT71" s="291"/>
      <c r="AU71" s="292"/>
      <c r="BD71" s="663"/>
      <c r="BE71" s="663"/>
    </row>
    <row r="72" ht="15.75">
      <c r="A72" s="103"/>
      <c r="B72" s="218" t="s">
        <v>112</v>
      </c>
      <c r="C72" s="288"/>
      <c r="D72" s="236"/>
      <c r="K72" s="266"/>
      <c r="M72" s="293"/>
      <c r="N72" s="294"/>
      <c r="X72" s="295"/>
      <c r="Y72" s="296"/>
      <c r="AI72" s="295"/>
      <c r="AJ72" s="296"/>
      <c r="AO72" s="236"/>
      <c r="AP72" s="236"/>
      <c r="AT72" s="295"/>
      <c r="AU72" s="296"/>
      <c r="BD72" s="663"/>
      <c r="BE72" s="663"/>
    </row>
    <row r="73" ht="15.75">
      <c r="A73" s="103" t="s">
        <v>113</v>
      </c>
      <c r="B73" s="218" t="s">
        <v>63</v>
      </c>
      <c r="C73" s="288"/>
      <c r="D73" s="236"/>
      <c r="E73" s="257"/>
      <c r="F73" s="258"/>
      <c r="G73" s="258"/>
      <c r="H73" s="258"/>
      <c r="I73" s="297">
        <f>C74*G33</f>
        <v>19.925392499999997</v>
      </c>
      <c r="J73" s="298"/>
      <c r="K73" s="299"/>
      <c r="M73" s="300" t="s">
        <v>112</v>
      </c>
      <c r="N73" s="255"/>
      <c r="O73" s="236"/>
      <c r="P73" s="257"/>
      <c r="Q73" s="258"/>
      <c r="R73" s="258"/>
      <c r="S73" s="258"/>
      <c r="T73" s="259">
        <f>N74*G33</f>
        <v>7.4586323237400007</v>
      </c>
      <c r="U73" s="260"/>
      <c r="V73" s="261"/>
      <c r="X73" s="300" t="s">
        <v>112</v>
      </c>
      <c r="Y73" s="255"/>
      <c r="Z73" s="236"/>
      <c r="AA73" s="257"/>
      <c r="AB73" s="258"/>
      <c r="AC73" s="258"/>
      <c r="AD73" s="258"/>
      <c r="AE73" s="259">
        <f>Y74*G33</f>
        <v>2.4862107745799995</v>
      </c>
      <c r="AF73" s="260"/>
      <c r="AG73" s="261"/>
      <c r="AI73" s="300" t="s">
        <v>112</v>
      </c>
      <c r="AJ73" s="255"/>
      <c r="AK73" s="236"/>
      <c r="AL73" s="257"/>
      <c r="AM73" s="258"/>
      <c r="AN73" s="258"/>
      <c r="AO73" s="258"/>
      <c r="AP73" s="259">
        <f>AJ74*G33</f>
        <v>1.5193510289100001</v>
      </c>
      <c r="AQ73" s="260"/>
      <c r="AR73" s="261"/>
      <c r="AT73" s="300" t="s">
        <v>112</v>
      </c>
      <c r="AU73" s="255"/>
      <c r="AV73" s="236"/>
      <c r="AW73" s="257"/>
      <c r="AX73" s="258"/>
      <c r="AY73" s="258"/>
      <c r="AZ73" s="258"/>
      <c r="BA73" s="259">
        <f>AU74*G33</f>
        <v>0.34530705202500001</v>
      </c>
      <c r="BB73" s="260"/>
      <c r="BC73" s="672"/>
      <c r="BD73" s="663"/>
      <c r="BE73" s="663"/>
    </row>
    <row r="74">
      <c r="A74" s="103"/>
      <c r="B74" s="267" t="s">
        <v>63</v>
      </c>
      <c r="C74" s="301">
        <f>J64*C33</f>
        <v>79.70156999999999</v>
      </c>
      <c r="D74" s="236"/>
      <c r="E74" s="270">
        <f>C74-C74/1.18</f>
        <v>12.157866610169492</v>
      </c>
      <c r="F74" s="273">
        <v>0</v>
      </c>
      <c r="G74" s="273">
        <v>0</v>
      </c>
      <c r="H74" s="273">
        <f>I73*C20</f>
        <v>5.9776177499999994</v>
      </c>
      <c r="I74" s="273">
        <f>I73*C19</f>
        <v>2.5903010249999996</v>
      </c>
      <c r="J74" s="274">
        <f>I73-I74</f>
        <v>17.335091474999999</v>
      </c>
      <c r="K74" s="275">
        <f>E74+I74</f>
        <v>14.748167635169491</v>
      </c>
      <c r="M74" s="267" t="s">
        <v>109</v>
      </c>
      <c r="N74" s="268">
        <f>U64*C33</f>
        <v>29.834529294960003</v>
      </c>
      <c r="O74" s="236"/>
      <c r="P74" s="270">
        <f>N74-N74/1.18</f>
        <v>4.551029892451524</v>
      </c>
      <c r="Q74" s="270">
        <v>0</v>
      </c>
      <c r="R74" s="273">
        <v>0</v>
      </c>
      <c r="S74" s="273">
        <f>T73*C20</f>
        <v>2.237589697122</v>
      </c>
      <c r="T74" s="273">
        <f>T73*C19</f>
        <v>0.96962220208620009</v>
      </c>
      <c r="U74" s="274">
        <f>T73-T74</f>
        <v>6.4890101216538003</v>
      </c>
      <c r="V74" s="275">
        <f>P74+T74</f>
        <v>5.5206520945377244</v>
      </c>
      <c r="X74" s="267" t="s">
        <v>109</v>
      </c>
      <c r="Y74" s="268">
        <f>AF64*C33</f>
        <v>9.944843098319998</v>
      </c>
      <c r="Z74" s="236"/>
      <c r="AA74" s="270">
        <f>Y74-Y74/1.18</f>
        <v>1.5170099641505086</v>
      </c>
      <c r="AB74" s="270">
        <v>0</v>
      </c>
      <c r="AC74" s="273">
        <v>0</v>
      </c>
      <c r="AD74" s="273">
        <f>AE73*C20</f>
        <v>0.74586323237399987</v>
      </c>
      <c r="AE74" s="273">
        <f>AE73*C19</f>
        <v>0.32320740069539994</v>
      </c>
      <c r="AF74" s="274">
        <f>AE73-AE74</f>
        <v>2.1630033738845995</v>
      </c>
      <c r="AG74" s="275">
        <f>AA74+AE74</f>
        <v>1.8402173648459086</v>
      </c>
      <c r="AI74" s="267" t="s">
        <v>109</v>
      </c>
      <c r="AJ74" s="268">
        <f>AQ64*C33</f>
        <v>6.0774041156400003</v>
      </c>
      <c r="AK74" s="236"/>
      <c r="AL74" s="270">
        <f>AJ74-AJ74/1.18</f>
        <v>0.92706164475864394</v>
      </c>
      <c r="AM74" s="270">
        <v>0</v>
      </c>
      <c r="AN74" s="273">
        <v>0</v>
      </c>
      <c r="AO74" s="273">
        <f>AP73*C20</f>
        <v>0.45580530867300001</v>
      </c>
      <c r="AP74" s="273">
        <f>AP73*C19</f>
        <v>0.1975156337583</v>
      </c>
      <c r="AQ74" s="274">
        <f>AP73-AP74</f>
        <v>1.3218353951517001</v>
      </c>
      <c r="AR74" s="275">
        <f>AL74+AP74</f>
        <v>1.1245772785169439</v>
      </c>
      <c r="AT74" s="267" t="s">
        <v>109</v>
      </c>
      <c r="AU74" s="268">
        <f>BB64*C33</f>
        <v>1.3812282081</v>
      </c>
      <c r="AV74" s="236"/>
      <c r="AW74" s="270">
        <f>AU74-AU74/1.18</f>
        <v>0.21069582835423728</v>
      </c>
      <c r="AX74" s="270">
        <v>0</v>
      </c>
      <c r="AY74" s="273">
        <v>0</v>
      </c>
      <c r="AZ74" s="273">
        <f>BA73*C20</f>
        <v>0.10359211560749999</v>
      </c>
      <c r="BA74" s="273">
        <f>BA73*C19</f>
        <v>0.04488991676325</v>
      </c>
      <c r="BB74" s="274">
        <f>BA73-BA74</f>
        <v>0.30041713526175001</v>
      </c>
      <c r="BC74" s="674">
        <f>AW74+BA74</f>
        <v>0.25558574511748727</v>
      </c>
      <c r="BD74" s="663"/>
      <c r="BE74" s="663"/>
    </row>
    <row r="75">
      <c r="A75" s="103"/>
      <c r="B75" s="277"/>
      <c r="C75" s="278"/>
      <c r="D75" s="236"/>
      <c r="E75" s="270"/>
      <c r="F75" s="273"/>
      <c r="G75" s="273"/>
      <c r="H75" s="273"/>
      <c r="I75" s="228">
        <f>C76*G34</f>
        <v>2.6301518099999996</v>
      </c>
      <c r="J75" s="274"/>
      <c r="K75" s="275"/>
      <c r="M75" s="277"/>
      <c r="N75" s="278"/>
      <c r="O75" s="236"/>
      <c r="P75" s="270"/>
      <c r="Q75" s="273"/>
      <c r="R75" s="273"/>
      <c r="S75" s="273"/>
      <c r="T75" s="279">
        <f>N76*G34</f>
        <v>0.98453946673368009</v>
      </c>
      <c r="U75" s="280"/>
      <c r="V75" s="275"/>
      <c r="X75" s="277"/>
      <c r="Y75" s="278"/>
      <c r="Z75" s="236"/>
      <c r="AA75" s="270"/>
      <c r="AB75" s="273"/>
      <c r="AC75" s="273"/>
      <c r="AD75" s="273"/>
      <c r="AE75" s="279">
        <f>Y76*G34</f>
        <v>0.32817982224455994</v>
      </c>
      <c r="AF75" s="280"/>
      <c r="AG75" s="275"/>
      <c r="AI75" s="277"/>
      <c r="AJ75" s="278"/>
      <c r="AK75" s="236"/>
      <c r="AL75" s="270"/>
      <c r="AM75" s="273"/>
      <c r="AN75" s="273"/>
      <c r="AO75" s="273"/>
      <c r="AP75" s="279">
        <f>AJ76*G34</f>
        <v>0.20055433581611998</v>
      </c>
      <c r="AQ75" s="280"/>
      <c r="AR75" s="275"/>
      <c r="AT75" s="277"/>
      <c r="AU75" s="278"/>
      <c r="AV75" s="236"/>
      <c r="AW75" s="270"/>
      <c r="AX75" s="273"/>
      <c r="AY75" s="273"/>
      <c r="AZ75" s="273"/>
      <c r="BA75" s="279">
        <f>AU76*G34</f>
        <v>0.045580530867300004</v>
      </c>
      <c r="BB75" s="280"/>
      <c r="BC75" s="674"/>
      <c r="BD75" s="663"/>
      <c r="BE75" s="663"/>
    </row>
    <row r="76">
      <c r="A76" s="103"/>
      <c r="B76" s="277" t="s">
        <v>65</v>
      </c>
      <c r="C76" s="278">
        <f>J64*C34</f>
        <v>14.6119545</v>
      </c>
      <c r="D76" s="236"/>
      <c r="E76" s="270">
        <f>C76-C76/1.18</f>
        <v>2.2289422118644069</v>
      </c>
      <c r="F76" s="273">
        <v>0</v>
      </c>
      <c r="G76" s="273">
        <v>0</v>
      </c>
      <c r="H76" s="273">
        <f>I75*C20</f>
        <v>0.78904554299999985</v>
      </c>
      <c r="I76" s="273">
        <f>I75*C19</f>
        <v>0.34191973529999997</v>
      </c>
      <c r="J76" s="274">
        <f>I75-I76</f>
        <v>2.2882320746999998</v>
      </c>
      <c r="K76" s="275">
        <f>E76+I76</f>
        <v>2.5708619471644067</v>
      </c>
      <c r="M76" s="277" t="s">
        <v>65</v>
      </c>
      <c r="N76" s="281">
        <f>U64*C34</f>
        <v>5.4696637040760008</v>
      </c>
      <c r="O76" s="236"/>
      <c r="P76" s="270">
        <f>N76-N76/1.18</f>
        <v>0.83435548028277928</v>
      </c>
      <c r="Q76" s="273">
        <v>0</v>
      </c>
      <c r="R76" s="273">
        <v>0</v>
      </c>
      <c r="S76" s="273">
        <f>T75*C20</f>
        <v>0.29536184002010402</v>
      </c>
      <c r="T76" s="273">
        <f>T75*C19</f>
        <v>0.12799013067537843</v>
      </c>
      <c r="U76" s="274">
        <f>T75-T76</f>
        <v>0.85654933605830164</v>
      </c>
      <c r="V76" s="275">
        <f>P76+T76</f>
        <v>0.96234561095815774</v>
      </c>
      <c r="X76" s="277" t="s">
        <v>65</v>
      </c>
      <c r="Y76" s="281">
        <f>AF64*C34</f>
        <v>1.8232212346919998</v>
      </c>
      <c r="Z76" s="236"/>
      <c r="AA76" s="270">
        <f>Y76-Y76/1.18</f>
        <v>0.27811849342759309</v>
      </c>
      <c r="AB76" s="273">
        <v>0</v>
      </c>
      <c r="AC76" s="273">
        <v>0</v>
      </c>
      <c r="AD76" s="273">
        <f>AE75*C20</f>
        <v>0.098453946673367973</v>
      </c>
      <c r="AE76" s="273">
        <f>AE75*C19</f>
        <v>0.042663376891792795</v>
      </c>
      <c r="AF76" s="274">
        <f>AE75-AE76</f>
        <v>0.28551644535276716</v>
      </c>
      <c r="AG76" s="275">
        <f>AA76+AE76</f>
        <v>0.32078187031938588</v>
      </c>
      <c r="AI76" s="277" t="s">
        <v>65</v>
      </c>
      <c r="AJ76" s="281">
        <f>AQ64*C34</f>
        <v>1.114190754534</v>
      </c>
      <c r="AK76" s="236"/>
      <c r="AL76" s="270">
        <f>AJ76-AJ76/1.18</f>
        <v>0.16996130153908473</v>
      </c>
      <c r="AM76" s="273">
        <v>0</v>
      </c>
      <c r="AN76" s="273">
        <v>0</v>
      </c>
      <c r="AO76" s="273">
        <f>AP75*C20</f>
        <v>0.06016630074483599</v>
      </c>
      <c r="AP76" s="273">
        <f>AP75*C19</f>
        <v>0.026072063656095597</v>
      </c>
      <c r="AQ76" s="274">
        <f>AP75-AP76</f>
        <v>0.17448227216002438</v>
      </c>
      <c r="AR76" s="275">
        <f>AL76+AP76</f>
        <v>0.19603336519518033</v>
      </c>
      <c r="AT76" s="277" t="s">
        <v>65</v>
      </c>
      <c r="AU76" s="281">
        <f>BB64*C34</f>
        <v>0.25322517148500001</v>
      </c>
      <c r="AV76" s="236"/>
      <c r="AW76" s="270">
        <f>AU76-AU76/1.18</f>
        <v>0.038627568531610174</v>
      </c>
      <c r="AX76" s="273">
        <v>0</v>
      </c>
      <c r="AY76" s="273">
        <v>0</v>
      </c>
      <c r="AZ76" s="273">
        <f>BA75*C20</f>
        <v>0.013674159260190001</v>
      </c>
      <c r="BA76" s="273">
        <f>BA75*C19</f>
        <v>0.0059254690127490007</v>
      </c>
      <c r="BB76" s="274">
        <f>BA75-BA76</f>
        <v>0.039655061854551005</v>
      </c>
      <c r="BC76" s="674">
        <f>AW76+BA76</f>
        <v>0.044553037544359173</v>
      </c>
      <c r="BD76" s="663"/>
      <c r="BE76" s="663"/>
    </row>
    <row r="77">
      <c r="A77" s="103"/>
      <c r="B77" s="277"/>
      <c r="C77" s="278"/>
      <c r="D77" s="236"/>
      <c r="E77" s="270"/>
      <c r="F77" s="273"/>
      <c r="G77" s="273"/>
      <c r="H77" s="273"/>
      <c r="I77" s="228">
        <f>C78*G35</f>
        <v>7.3059772499999998</v>
      </c>
      <c r="J77" s="274"/>
      <c r="K77" s="275"/>
      <c r="M77" s="277"/>
      <c r="N77" s="278"/>
      <c r="O77" s="236"/>
      <c r="P77" s="270"/>
      <c r="Q77" s="273"/>
      <c r="R77" s="273"/>
      <c r="S77" s="273"/>
      <c r="T77" s="279">
        <f>N78*G35</f>
        <v>2.7348318520380004</v>
      </c>
      <c r="U77" s="282"/>
      <c r="V77" s="275"/>
      <c r="X77" s="277"/>
      <c r="Y77" s="278"/>
      <c r="Z77" s="236"/>
      <c r="AA77" s="270"/>
      <c r="AB77" s="273"/>
      <c r="AC77" s="273"/>
      <c r="AD77" s="273"/>
      <c r="AE77" s="279">
        <f>Y78*G35</f>
        <v>0.91161061734599991</v>
      </c>
      <c r="AF77" s="282"/>
      <c r="AG77" s="275"/>
      <c r="AI77" s="277"/>
      <c r="AJ77" s="278"/>
      <c r="AK77" s="236"/>
      <c r="AL77" s="270"/>
      <c r="AM77" s="273"/>
      <c r="AN77" s="273"/>
      <c r="AO77" s="273"/>
      <c r="AP77" s="279">
        <f>AJ78*G35</f>
        <v>0.55709537726699998</v>
      </c>
      <c r="AQ77" s="282"/>
      <c r="AR77" s="275"/>
      <c r="AT77" s="277"/>
      <c r="AU77" s="278"/>
      <c r="AV77" s="236"/>
      <c r="AW77" s="270"/>
      <c r="AX77" s="273"/>
      <c r="AY77" s="273"/>
      <c r="AZ77" s="273"/>
      <c r="BA77" s="279">
        <f>AU78*G35</f>
        <v>0.12661258574250001</v>
      </c>
      <c r="BB77" s="282"/>
      <c r="BC77" s="674"/>
      <c r="BD77" s="663"/>
      <c r="BE77" s="663"/>
    </row>
    <row r="78" ht="66.75" customHeight="1">
      <c r="A78" s="103"/>
      <c r="B78" s="283" t="s">
        <v>114</v>
      </c>
      <c r="C78" s="278">
        <f>J64*C35</f>
        <v>29.223908999999999</v>
      </c>
      <c r="D78" s="236"/>
      <c r="E78" s="270">
        <f>C78-C78/1.18</f>
        <v>4.4578844237288138</v>
      </c>
      <c r="F78" s="273">
        <v>0</v>
      </c>
      <c r="G78" s="273">
        <v>0</v>
      </c>
      <c r="H78" s="273">
        <f>I77*C20</f>
        <v>2.1917931749999999</v>
      </c>
      <c r="I78" s="273">
        <f>I77*C19</f>
        <v>0.94977704249999995</v>
      </c>
      <c r="J78" s="274">
        <f>I77-I78</f>
        <v>6.3562002074999997</v>
      </c>
      <c r="K78" s="275">
        <f>E78+I78</f>
        <v>5.4076614662288138</v>
      </c>
      <c r="M78" s="283" t="s">
        <v>110</v>
      </c>
      <c r="N78" s="281">
        <f>U64*C35</f>
        <v>10.939327408152002</v>
      </c>
      <c r="O78" s="236"/>
      <c r="P78" s="270">
        <f>N78-N78/1.18</f>
        <v>1.6687109605655586</v>
      </c>
      <c r="Q78" s="273">
        <v>0</v>
      </c>
      <c r="R78" s="273">
        <v>0</v>
      </c>
      <c r="S78" s="273">
        <f>T77*C20</f>
        <v>0.82044955561140009</v>
      </c>
      <c r="T78" s="273">
        <f>T77*C19</f>
        <v>0.35552814076494005</v>
      </c>
      <c r="U78" s="274">
        <f>T77-T78</f>
        <v>2.3793037112730602</v>
      </c>
      <c r="V78" s="275">
        <f>P78+T78</f>
        <v>2.0242391013304988</v>
      </c>
      <c r="X78" s="283" t="s">
        <v>110</v>
      </c>
      <c r="Y78" s="281">
        <f>AF64*C35</f>
        <v>3.6464424693839996</v>
      </c>
      <c r="Z78" s="236"/>
      <c r="AA78" s="270">
        <f>Y78-Y78/1.18</f>
        <v>0.55623698685518619</v>
      </c>
      <c r="AB78" s="273">
        <v>0</v>
      </c>
      <c r="AC78" s="273">
        <v>0</v>
      </c>
      <c r="AD78" s="273">
        <f>AE77*C20</f>
        <v>0.27348318520379994</v>
      </c>
      <c r="AE78" s="273">
        <f>AE77*C19</f>
        <v>0.11850938025497999</v>
      </c>
      <c r="AF78" s="274">
        <f>AE77-AE78</f>
        <v>0.79310123709101987</v>
      </c>
      <c r="AG78" s="275">
        <f>AA78+AE78</f>
        <v>0.67474636711016622</v>
      </c>
      <c r="AI78" s="283" t="s">
        <v>110</v>
      </c>
      <c r="AJ78" s="281">
        <f>AQ64*C35</f>
        <v>2.2283815090679999</v>
      </c>
      <c r="AK78" s="236"/>
      <c r="AL78" s="270">
        <f>AJ78-AJ78/1.18</f>
        <v>0.33992260307816946</v>
      </c>
      <c r="AM78" s="273">
        <v>0</v>
      </c>
      <c r="AN78" s="273">
        <v>0</v>
      </c>
      <c r="AO78" s="273">
        <f>AP77*C20</f>
        <v>0.1671286131801</v>
      </c>
      <c r="AP78" s="273">
        <f>AP77*C19</f>
        <v>0.072422399044709998</v>
      </c>
      <c r="AQ78" s="274">
        <f>AP77-AP78</f>
        <v>0.48467297822229</v>
      </c>
      <c r="AR78" s="275">
        <f>AL78+AP78</f>
        <v>0.41234500212287944</v>
      </c>
      <c r="AT78" s="283" t="s">
        <v>110</v>
      </c>
      <c r="AU78" s="281">
        <f>BB64*C35</f>
        <v>0.50645034297000002</v>
      </c>
      <c r="AV78" s="236"/>
      <c r="AW78" s="270">
        <f>AU78-AU78/1.18</f>
        <v>0.077255137063220347</v>
      </c>
      <c r="AX78" s="273">
        <v>0</v>
      </c>
      <c r="AY78" s="273">
        <v>0</v>
      </c>
      <c r="AZ78" s="273">
        <f>BA77*C20</f>
        <v>0.037983775722750003</v>
      </c>
      <c r="BA78" s="273">
        <f>BA77*C19</f>
        <v>0.016459636146525</v>
      </c>
      <c r="BB78" s="274">
        <f>BA77-BA78</f>
        <v>0.11015294959597501</v>
      </c>
      <c r="BC78" s="674">
        <f>AW78+BA78</f>
        <v>0.093714773209745347</v>
      </c>
      <c r="BD78" s="663"/>
      <c r="BE78" s="663"/>
    </row>
    <row r="79">
      <c r="A79" s="103"/>
      <c r="B79" s="283"/>
      <c r="C79" s="278"/>
      <c r="D79" s="236"/>
      <c r="E79" s="270"/>
      <c r="F79" s="273"/>
      <c r="G79" s="273"/>
      <c r="H79" s="273"/>
      <c r="I79" s="228">
        <f>C80*G36</f>
        <v>2.23164396</v>
      </c>
      <c r="J79" s="274"/>
      <c r="K79" s="275"/>
      <c r="M79" s="283"/>
      <c r="N79" s="278"/>
      <c r="O79" s="236"/>
      <c r="P79" s="270"/>
      <c r="Q79" s="273"/>
      <c r="R79" s="273"/>
      <c r="S79" s="273"/>
      <c r="T79" s="279">
        <f>N80*G36</f>
        <v>0.8353668202588802</v>
      </c>
      <c r="U79" s="282"/>
      <c r="V79" s="275"/>
      <c r="X79" s="283"/>
      <c r="Y79" s="278"/>
      <c r="Z79" s="236"/>
      <c r="AA79" s="270"/>
      <c r="AB79" s="273"/>
      <c r="AC79" s="273"/>
      <c r="AD79" s="273"/>
      <c r="AE79" s="279">
        <f>Y80*G36</f>
        <v>0.27845560675295994</v>
      </c>
      <c r="AF79" s="282"/>
      <c r="AG79" s="275"/>
      <c r="AI79" s="283"/>
      <c r="AJ79" s="278"/>
      <c r="AK79" s="236"/>
      <c r="AL79" s="270"/>
      <c r="AM79" s="273"/>
      <c r="AN79" s="273"/>
      <c r="AO79" s="273"/>
      <c r="AP79" s="279">
        <f>AJ80*G36</f>
        <v>0.17016731523792</v>
      </c>
      <c r="AQ79" s="282"/>
      <c r="AR79" s="275"/>
      <c r="AT79" s="283"/>
      <c r="AU79" s="278"/>
      <c r="AV79" s="236"/>
      <c r="AW79" s="270"/>
      <c r="AX79" s="273"/>
      <c r="AY79" s="273"/>
      <c r="AZ79" s="273"/>
      <c r="BA79" s="279">
        <f>AU80*G36</f>
        <v>0.0386743898268</v>
      </c>
      <c r="BB79" s="282"/>
      <c r="BC79" s="674"/>
      <c r="BD79" s="663"/>
      <c r="BE79" s="663"/>
    </row>
    <row r="80" ht="62.25" customHeight="1">
      <c r="A80" s="103"/>
      <c r="B80" s="284" t="s">
        <v>115</v>
      </c>
      <c r="C80" s="302">
        <f>J64*C36</f>
        <v>9.2985164999999999</v>
      </c>
      <c r="D80" s="236"/>
      <c r="E80" s="254">
        <f>C80-C80/1.18</f>
        <v>1.4184177711864399</v>
      </c>
      <c r="F80" s="250">
        <v>0</v>
      </c>
      <c r="G80" s="250">
        <v>0</v>
      </c>
      <c r="H80" s="250">
        <f>I79*C20</f>
        <v>0.66949318800000002</v>
      </c>
      <c r="I80" s="250">
        <f>I79*C19</f>
        <v>0.29011371480000003</v>
      </c>
      <c r="J80" s="286">
        <f>I79-I80</f>
        <v>1.9415302452000001</v>
      </c>
      <c r="K80" s="287">
        <f>E80+I80</f>
        <v>1.7085314859864398</v>
      </c>
      <c r="M80" s="303" t="s">
        <v>111</v>
      </c>
      <c r="N80" s="304">
        <f>U64*C36</f>
        <v>3.4806950844120008</v>
      </c>
      <c r="O80" s="236"/>
      <c r="P80" s="305">
        <f>N80-N80/1.18</f>
        <v>0.53095348745267801</v>
      </c>
      <c r="Q80" s="306">
        <v>0</v>
      </c>
      <c r="R80" s="306">
        <v>0</v>
      </c>
      <c r="S80" s="306">
        <f>T79*C20</f>
        <v>0.25061004607766407</v>
      </c>
      <c r="T80" s="306">
        <f>T79*C19</f>
        <v>0.10859768663365443</v>
      </c>
      <c r="U80" s="307">
        <f>T79-T80</f>
        <v>0.72676913362522577</v>
      </c>
      <c r="V80" s="308">
        <f>P80+T80</f>
        <v>0.63955117408633244</v>
      </c>
      <c r="X80" s="303" t="s">
        <v>111</v>
      </c>
      <c r="Y80" s="304">
        <f>AF64*C36</f>
        <v>1.1602316948039999</v>
      </c>
      <c r="Z80" s="236"/>
      <c r="AA80" s="305">
        <f>Y80-Y80/1.18</f>
        <v>0.17698449581755926</v>
      </c>
      <c r="AB80" s="306">
        <v>0</v>
      </c>
      <c r="AC80" s="306">
        <v>0</v>
      </c>
      <c r="AD80" s="306">
        <f>AE79*C20</f>
        <v>0.083536682025887973</v>
      </c>
      <c r="AE80" s="306">
        <f>AE79*C19</f>
        <v>0.036199228877884793</v>
      </c>
      <c r="AF80" s="307">
        <f>AE79-AE80</f>
        <v>0.24225637787507515</v>
      </c>
      <c r="AG80" s="308">
        <f>AA80+AE80</f>
        <v>0.21318372469544405</v>
      </c>
      <c r="AI80" s="303" t="s">
        <v>111</v>
      </c>
      <c r="AJ80" s="304">
        <f>AQ64*C36</f>
        <v>0.70903048015800008</v>
      </c>
      <c r="AK80" s="236"/>
      <c r="AL80" s="305">
        <f>AJ80-AJ80/1.18</f>
        <v>0.10815719188850847</v>
      </c>
      <c r="AM80" s="306">
        <v>0</v>
      </c>
      <c r="AN80" s="306">
        <v>0</v>
      </c>
      <c r="AO80" s="306">
        <f>AP79*C20</f>
        <v>0.051050194571376002</v>
      </c>
      <c r="AP80" s="306">
        <f>AP79*C19</f>
        <v>0.0221217509809296</v>
      </c>
      <c r="AQ80" s="307">
        <f>AP79-AP80</f>
        <v>0.14804556425699039</v>
      </c>
      <c r="AR80" s="308">
        <f>AL80+AP80</f>
        <v>0.13027894286943809</v>
      </c>
      <c r="AT80" s="303" t="s">
        <v>111</v>
      </c>
      <c r="AU80" s="304">
        <f>BB64*C36</f>
        <v>0.16114329094500002</v>
      </c>
      <c r="AV80" s="236"/>
      <c r="AW80" s="305">
        <f>AU80-AU80/1.18</f>
        <v>0.024581179974660999</v>
      </c>
      <c r="AX80" s="306">
        <v>0</v>
      </c>
      <c r="AY80" s="306">
        <v>0</v>
      </c>
      <c r="AZ80" s="306">
        <f>BA79*C20</f>
        <v>0.01160231694804</v>
      </c>
      <c r="BA80" s="306">
        <f>BA79*C19</f>
        <v>0.005027670677484</v>
      </c>
      <c r="BB80" s="307">
        <f>BA79-BA80</f>
        <v>0.033646719149316003</v>
      </c>
      <c r="BC80" s="684">
        <f>AW80+BA80</f>
        <v>0.029608850652145</v>
      </c>
      <c r="BD80" s="685"/>
      <c r="BE80" s="685"/>
    </row>
    <row r="81" ht="15.75">
      <c r="A81" s="103"/>
      <c r="B81" s="191"/>
      <c r="C81" s="288"/>
      <c r="D81" s="236"/>
      <c r="E81" s="236"/>
      <c r="F81" s="236"/>
      <c r="G81" s="236"/>
      <c r="H81" s="236"/>
      <c r="I81" s="236"/>
      <c r="J81" s="288"/>
      <c r="K81" s="309"/>
      <c r="M81" s="310"/>
      <c r="N81" s="311"/>
      <c r="O81" s="311"/>
      <c r="P81" s="312"/>
      <c r="Q81" s="312"/>
      <c r="R81" s="312"/>
      <c r="S81" s="312"/>
      <c r="T81" s="312"/>
      <c r="U81" s="312"/>
      <c r="V81" s="313">
        <f>SUM(V64:V80)</f>
        <v>79.237117336565689</v>
      </c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3">
        <f>SUM(AG64:AG80)</f>
        <v>26.412372445521896</v>
      </c>
      <c r="AH81" s="312"/>
      <c r="AI81" s="312"/>
      <c r="AJ81" s="312"/>
      <c r="AK81" s="312"/>
      <c r="AL81" s="312"/>
      <c r="AM81" s="312"/>
      <c r="AN81" s="312"/>
      <c r="AO81" s="314"/>
      <c r="AP81" s="314"/>
      <c r="AQ81" s="312"/>
      <c r="AR81" s="313">
        <f>SUM(AR64:AR80)</f>
        <v>16.140894272263388</v>
      </c>
      <c r="AS81" s="312"/>
      <c r="AT81" s="312"/>
      <c r="AU81" s="312"/>
      <c r="AV81" s="312"/>
      <c r="AW81" s="312"/>
      <c r="AX81" s="312"/>
      <c r="AY81" s="312"/>
      <c r="AZ81" s="312"/>
      <c r="BA81" s="312"/>
      <c r="BB81" s="312"/>
      <c r="BC81" s="313">
        <f>SUM(BC64:BC80)</f>
        <v>3.6683850618780411</v>
      </c>
      <c r="BD81" s="821">
        <f>V81+AG81+AR81+BC81</f>
        <v>125.45876911622901</v>
      </c>
      <c r="BE81" s="822"/>
    </row>
    <row r="82" ht="15.75">
      <c r="A82" s="103" t="s">
        <v>116</v>
      </c>
      <c r="B82" s="218" t="s">
        <v>117</v>
      </c>
      <c r="C82" s="288"/>
      <c r="D82" s="236"/>
      <c r="K82" s="266"/>
      <c r="AO82" s="236"/>
      <c r="AP82" s="236"/>
      <c r="BD82" s="36"/>
      <c r="BE82" s="36"/>
    </row>
    <row r="83" ht="15.75">
      <c r="A83" s="103"/>
      <c r="B83" s="218" t="s">
        <v>63</v>
      </c>
      <c r="C83" s="288"/>
      <c r="D83" s="236"/>
      <c r="E83" s="257"/>
      <c r="F83" s="258"/>
      <c r="G83" s="258"/>
      <c r="H83" s="258"/>
      <c r="I83" s="297">
        <f>C84*G33</f>
        <v>2.6002637212499997</v>
      </c>
      <c r="J83" s="298"/>
      <c r="K83" s="299"/>
      <c r="P83" s="131"/>
      <c r="T83" s="131"/>
      <c r="AA83" s="131"/>
      <c r="AE83" s="131"/>
      <c r="AL83" s="131"/>
      <c r="AO83" s="236"/>
      <c r="AP83" s="236"/>
      <c r="AW83" s="131"/>
      <c r="BA83" s="131"/>
      <c r="BD83" s="318"/>
      <c r="BE83" s="318"/>
    </row>
    <row r="84">
      <c r="A84" s="103"/>
      <c r="B84" s="267" t="s">
        <v>63</v>
      </c>
      <c r="C84" s="301">
        <f>J74*C33</f>
        <v>10.401054884999999</v>
      </c>
      <c r="D84" s="236"/>
      <c r="E84" s="270">
        <f>C84-C84/1.18</f>
        <v>1.5866015926271189</v>
      </c>
      <c r="F84" s="273">
        <v>0</v>
      </c>
      <c r="G84" s="273">
        <v>0</v>
      </c>
      <c r="H84" s="273">
        <f>I83*C20</f>
        <v>0.78007911637499994</v>
      </c>
      <c r="I84" s="273">
        <f>I83*C19</f>
        <v>0.3380342837625</v>
      </c>
      <c r="J84" s="274">
        <f>I83-I84</f>
        <v>2.2622294374874996</v>
      </c>
      <c r="K84" s="275">
        <f>E84+I84</f>
        <v>1.924635876389619</v>
      </c>
      <c r="AO84" s="236"/>
      <c r="AP84" s="236"/>
    </row>
    <row r="85">
      <c r="A85" s="103"/>
      <c r="B85" s="277"/>
      <c r="C85" s="278"/>
      <c r="D85" s="236"/>
      <c r="E85" s="270"/>
      <c r="F85" s="273"/>
      <c r="G85" s="273"/>
      <c r="H85" s="273"/>
      <c r="I85" s="228">
        <f>C86*G34</f>
        <v>0.34323481120499993</v>
      </c>
      <c r="J85" s="274"/>
      <c r="K85" s="275"/>
      <c r="AO85" s="236"/>
      <c r="AP85" s="236"/>
    </row>
    <row r="86">
      <c r="A86" s="103"/>
      <c r="B86" s="277" t="s">
        <v>65</v>
      </c>
      <c r="C86" s="278">
        <f>J74*C34</f>
        <v>1.9068600622499998</v>
      </c>
      <c r="D86" s="236"/>
      <c r="E86" s="270">
        <f>C86-C86/1.18</f>
        <v>0.29087695864830487</v>
      </c>
      <c r="F86" s="273">
        <v>0</v>
      </c>
      <c r="G86" s="273">
        <v>0</v>
      </c>
      <c r="H86" s="273">
        <f>I85*C20</f>
        <v>0.10297044336149998</v>
      </c>
      <c r="I86" s="273">
        <f>I85*C19</f>
        <v>0.04462052545664999</v>
      </c>
      <c r="J86" s="274">
        <f>I85-I86</f>
        <v>0.29861428574834992</v>
      </c>
      <c r="K86" s="275">
        <f>E86+I86</f>
        <v>0.33549748410495484</v>
      </c>
      <c r="AO86" s="236"/>
      <c r="AP86" s="236"/>
    </row>
    <row r="87">
      <c r="A87" s="103"/>
      <c r="B87" s="277"/>
      <c r="C87" s="278"/>
      <c r="D87" s="236"/>
      <c r="E87" s="270"/>
      <c r="F87" s="273"/>
      <c r="G87" s="273"/>
      <c r="H87" s="273"/>
      <c r="I87" s="228">
        <f>C88*G35</f>
        <v>0.95343003112499991</v>
      </c>
      <c r="J87" s="274"/>
      <c r="K87" s="275"/>
      <c r="AO87" s="236"/>
      <c r="AP87" s="236"/>
    </row>
    <row r="88" ht="39">
      <c r="A88" s="103"/>
      <c r="B88" s="283" t="s">
        <v>114</v>
      </c>
      <c r="C88" s="278">
        <f>J74*C35</f>
        <v>3.8137201244999996</v>
      </c>
      <c r="D88" s="236"/>
      <c r="E88" s="270">
        <f>C88-C88/1.18</f>
        <v>0.58175391729660975</v>
      </c>
      <c r="F88" s="273">
        <v>0</v>
      </c>
      <c r="G88" s="273">
        <v>0</v>
      </c>
      <c r="H88" s="273">
        <f>I87*C20</f>
        <v>0.28602900933749997</v>
      </c>
      <c r="I88" s="273">
        <f>I87*C19</f>
        <v>0.12394590404625</v>
      </c>
      <c r="J88" s="274">
        <f>I87-I88</f>
        <v>0.82948412707874986</v>
      </c>
      <c r="K88" s="275">
        <f>E88+I88</f>
        <v>0.7056998213428598</v>
      </c>
      <c r="AO88" s="236"/>
      <c r="AP88" s="236"/>
    </row>
    <row r="89">
      <c r="A89" s="103"/>
      <c r="B89" s="283"/>
      <c r="C89" s="278"/>
      <c r="D89" s="236"/>
      <c r="E89" s="270"/>
      <c r="F89" s="273"/>
      <c r="G89" s="273"/>
      <c r="H89" s="273"/>
      <c r="I89" s="228">
        <f>C90*G36</f>
        <v>0.29122953677999996</v>
      </c>
      <c r="J89" s="274"/>
      <c r="K89" s="275"/>
      <c r="AO89" s="236"/>
      <c r="AP89" s="236"/>
    </row>
    <row r="90" ht="39.75">
      <c r="A90" s="103"/>
      <c r="B90" s="284" t="s">
        <v>115</v>
      </c>
      <c r="C90" s="302">
        <f>J74*C36</f>
        <v>1.2134564032499999</v>
      </c>
      <c r="D90" s="236"/>
      <c r="E90" s="254">
        <f>C90-C90/1.18</f>
        <v>0.18510351913983047</v>
      </c>
      <c r="F90" s="250">
        <v>0</v>
      </c>
      <c r="G90" s="250">
        <v>0</v>
      </c>
      <c r="H90" s="250">
        <f>I89*C20</f>
        <v>0.087368861033999989</v>
      </c>
      <c r="I90" s="250">
        <f>I89*C19</f>
        <v>0.0378598397814</v>
      </c>
      <c r="J90" s="286">
        <f>I89-I90</f>
        <v>0.25336969699859996</v>
      </c>
      <c r="K90" s="287">
        <f>E90+I90</f>
        <v>0.22296335892123048</v>
      </c>
      <c r="AO90" s="236"/>
      <c r="AP90" s="236"/>
    </row>
    <row r="91">
      <c r="A91" s="103"/>
      <c r="B91" s="191"/>
      <c r="C91" s="288"/>
      <c r="D91" s="236"/>
      <c r="E91" s="236"/>
      <c r="F91" s="236"/>
      <c r="G91" s="236"/>
      <c r="H91" s="236"/>
      <c r="I91" s="236"/>
      <c r="J91" s="288"/>
      <c r="K91" s="309"/>
      <c r="AO91" s="236"/>
      <c r="AP91" s="236"/>
    </row>
    <row r="92" ht="15.75">
      <c r="A92" s="103" t="s">
        <v>118</v>
      </c>
      <c r="B92" s="218" t="s">
        <v>119</v>
      </c>
      <c r="C92" s="288"/>
      <c r="D92" s="236"/>
      <c r="K92" s="266"/>
      <c r="AO92" s="236"/>
      <c r="AP92" s="236"/>
    </row>
    <row r="93" ht="15.75">
      <c r="A93" s="103"/>
      <c r="B93" s="218" t="s">
        <v>63</v>
      </c>
      <c r="C93" s="288"/>
      <c r="D93" s="236"/>
      <c r="E93" s="257"/>
      <c r="F93" s="258"/>
      <c r="G93" s="258"/>
      <c r="H93" s="258"/>
      <c r="I93" s="297">
        <f>C94*G33</f>
        <v>0.33933441562312494</v>
      </c>
      <c r="J93" s="298"/>
      <c r="K93" s="299"/>
      <c r="AO93" s="236"/>
      <c r="AP93" s="236"/>
    </row>
    <row r="94">
      <c r="A94" s="103"/>
      <c r="B94" s="267" t="s">
        <v>63</v>
      </c>
      <c r="C94" s="301">
        <f>J84*C33</f>
        <v>1.3573376624924998</v>
      </c>
      <c r="D94" s="236"/>
      <c r="E94" s="270">
        <f>C94-C94/1.18</f>
        <v>0.20705150783783899</v>
      </c>
      <c r="F94" s="273">
        <v>0</v>
      </c>
      <c r="G94" s="273">
        <v>0</v>
      </c>
      <c r="H94" s="273">
        <f>I93*C20</f>
        <v>0.10180032468693748</v>
      </c>
      <c r="I94" s="273">
        <f>I93*C19</f>
        <v>0.044113474031006246</v>
      </c>
      <c r="J94" s="274">
        <f>I93-I94</f>
        <v>0.2952209415921187</v>
      </c>
      <c r="K94" s="275">
        <f>E94+I94</f>
        <v>0.25116498186884523</v>
      </c>
      <c r="AO94" s="236"/>
      <c r="AP94" s="236"/>
    </row>
    <row r="95">
      <c r="A95" s="103"/>
      <c r="B95" s="277"/>
      <c r="C95" s="278"/>
      <c r="D95" s="236"/>
      <c r="E95" s="270"/>
      <c r="F95" s="273"/>
      <c r="G95" s="273"/>
      <c r="H95" s="273"/>
      <c r="I95" s="228">
        <f>C96*G34</f>
        <v>0.044792142862252492</v>
      </c>
      <c r="J95" s="274"/>
      <c r="K95" s="275"/>
      <c r="AO95" s="236"/>
      <c r="AP95" s="236"/>
    </row>
    <row r="96">
      <c r="A96" s="103"/>
      <c r="B96" s="277" t="s">
        <v>65</v>
      </c>
      <c r="C96" s="278">
        <f>J84*C34</f>
        <v>0.24884523812362497</v>
      </c>
      <c r="D96" s="236"/>
      <c r="E96" s="270">
        <f>C96-C96/1.18</f>
        <v>0.037959443103603802</v>
      </c>
      <c r="F96" s="273">
        <v>0</v>
      </c>
      <c r="G96" s="273">
        <v>0</v>
      </c>
      <c r="H96" s="273">
        <f>I95*C20</f>
        <v>0.013437642858675746</v>
      </c>
      <c r="I96" s="273">
        <f>I95*C19</f>
        <v>0.005822978572092824</v>
      </c>
      <c r="J96" s="274">
        <f>I95-I96</f>
        <v>0.038969164290159668</v>
      </c>
      <c r="K96" s="275">
        <f>E96+I96</f>
        <v>0.043782421675696626</v>
      </c>
      <c r="AO96" s="236"/>
      <c r="AP96" s="236"/>
    </row>
    <row r="97">
      <c r="A97" s="103"/>
      <c r="B97" s="277"/>
      <c r="C97" s="278"/>
      <c r="D97" s="236"/>
      <c r="E97" s="270"/>
      <c r="F97" s="273"/>
      <c r="G97" s="273"/>
      <c r="H97" s="273"/>
      <c r="I97" s="228">
        <f>C98*G35</f>
        <v>0.12442261906181248</v>
      </c>
      <c r="J97" s="274"/>
      <c r="K97" s="275"/>
      <c r="AO97" s="236"/>
      <c r="AP97" s="236"/>
    </row>
    <row r="98" ht="39">
      <c r="A98" s="103"/>
      <c r="B98" s="283" t="s">
        <v>114</v>
      </c>
      <c r="C98" s="278">
        <f>J84*C35</f>
        <v>0.49769047624724994</v>
      </c>
      <c r="D98" s="236"/>
      <c r="E98" s="270">
        <f>C98-C98/1.18</f>
        <v>0.075918886207207603</v>
      </c>
      <c r="F98" s="273">
        <v>0</v>
      </c>
      <c r="G98" s="273">
        <v>0</v>
      </c>
      <c r="H98" s="273">
        <f>I97*C20</f>
        <v>0.037326785718543747</v>
      </c>
      <c r="I98" s="273">
        <f>I97*C19</f>
        <v>0.016174940478035624</v>
      </c>
      <c r="J98" s="274">
        <f>I97-I98</f>
        <v>0.10824767858377686</v>
      </c>
      <c r="K98" s="275">
        <f>E98+I98</f>
        <v>0.092093826685243227</v>
      </c>
      <c r="AO98" s="236"/>
      <c r="AP98" s="236"/>
    </row>
    <row r="99">
      <c r="A99" s="103"/>
      <c r="B99" s="283"/>
      <c r="C99" s="278"/>
      <c r="D99" s="236"/>
      <c r="E99" s="270"/>
      <c r="F99" s="273"/>
      <c r="G99" s="273"/>
      <c r="H99" s="273"/>
      <c r="I99" s="228">
        <f>C100*G36</f>
        <v>0.038005454549789999</v>
      </c>
      <c r="J99" s="274"/>
      <c r="K99" s="275"/>
      <c r="AO99" s="236"/>
      <c r="AP99" s="236"/>
    </row>
    <row r="100" ht="39.75">
      <c r="A100" s="103"/>
      <c r="B100" s="284" t="s">
        <v>115</v>
      </c>
      <c r="C100" s="302">
        <f>J84*C36</f>
        <v>0.15835606062412499</v>
      </c>
      <c r="D100" s="236"/>
      <c r="E100" s="254">
        <f>C100-C100/1.18</f>
        <v>0.024156009247747884</v>
      </c>
      <c r="F100" s="250">
        <v>0</v>
      </c>
      <c r="G100" s="250">
        <v>0</v>
      </c>
      <c r="H100" s="250">
        <f>I99*C20</f>
        <v>0.011401636364936999</v>
      </c>
      <c r="I100" s="250">
        <f>I99*C19</f>
        <v>0.0049407090914726998</v>
      </c>
      <c r="J100" s="286">
        <f>I99-I100</f>
        <v>0.0330647454583173</v>
      </c>
      <c r="K100" s="287">
        <f>E100+I100</f>
        <v>0.029096718339220583</v>
      </c>
      <c r="AO100" s="236"/>
      <c r="AP100" s="236"/>
    </row>
    <row r="101">
      <c r="A101" s="103"/>
      <c r="B101" s="191"/>
      <c r="C101" s="288"/>
      <c r="D101" s="236"/>
      <c r="E101" s="236"/>
      <c r="F101" s="236"/>
      <c r="G101" s="236"/>
      <c r="H101" s="236"/>
      <c r="I101" s="236"/>
      <c r="J101" s="288"/>
      <c r="K101" s="309"/>
      <c r="AO101" s="236"/>
      <c r="AP101" s="236"/>
    </row>
    <row r="102" ht="15.75">
      <c r="A102" s="103"/>
      <c r="B102" s="218"/>
      <c r="C102" s="288"/>
      <c r="D102" s="236"/>
      <c r="K102" s="309"/>
      <c r="AO102" s="236"/>
      <c r="AP102" s="236"/>
    </row>
    <row r="103" ht="15.75">
      <c r="A103" s="103" t="s">
        <v>120</v>
      </c>
      <c r="B103" s="140" t="s">
        <v>65</v>
      </c>
      <c r="C103" s="288"/>
      <c r="D103" s="236"/>
      <c r="E103" s="257"/>
      <c r="F103" s="258"/>
      <c r="G103" s="258"/>
      <c r="H103" s="258"/>
      <c r="I103" s="297">
        <f>C104*G33</f>
        <v>2.6301518099999996</v>
      </c>
      <c r="J103" s="298"/>
      <c r="K103" s="299"/>
      <c r="AO103" s="236"/>
      <c r="AP103" s="236"/>
    </row>
    <row r="104">
      <c r="A104" s="103"/>
      <c r="B104" s="267" t="s">
        <v>63</v>
      </c>
      <c r="C104" s="301">
        <f>J66*C33</f>
        <v>10.520607239999999</v>
      </c>
      <c r="D104" s="236"/>
      <c r="E104" s="270">
        <f>C104-C104/1.18</f>
        <v>1.6048383925423728</v>
      </c>
      <c r="F104" s="273">
        <v>0</v>
      </c>
      <c r="G104" s="273">
        <v>0</v>
      </c>
      <c r="H104" s="273">
        <f>I103*C20</f>
        <v>0.78904554299999985</v>
      </c>
      <c r="I104" s="273">
        <f>I103*C19</f>
        <v>0.34191973529999997</v>
      </c>
      <c r="J104" s="274">
        <f>I103-I104</f>
        <v>2.2882320746999998</v>
      </c>
      <c r="K104" s="275">
        <f>E104+I104</f>
        <v>1.9467581278423727</v>
      </c>
      <c r="AO104" s="236"/>
      <c r="AP104" s="236"/>
    </row>
    <row r="105">
      <c r="A105" s="103"/>
      <c r="B105" s="277"/>
      <c r="C105" s="278"/>
      <c r="D105" s="236"/>
      <c r="E105" s="270"/>
      <c r="F105" s="273"/>
      <c r="G105" s="273"/>
      <c r="H105" s="273"/>
      <c r="I105" s="228">
        <f>C106*G34</f>
        <v>0.34718003891999999</v>
      </c>
      <c r="J105" s="274"/>
      <c r="K105" s="275"/>
      <c r="AO105" s="236"/>
      <c r="AP105" s="236"/>
    </row>
    <row r="106">
      <c r="A106" s="103"/>
      <c r="B106" s="277" t="s">
        <v>65</v>
      </c>
      <c r="C106" s="278">
        <f>J66*C34</f>
        <v>1.9287779940000001</v>
      </c>
      <c r="D106" s="236"/>
      <c r="E106" s="270">
        <f>C106-C106/1.18</f>
        <v>0.29422037196610162</v>
      </c>
      <c r="F106" s="273">
        <v>0</v>
      </c>
      <c r="G106" s="273">
        <v>0</v>
      </c>
      <c r="H106" s="273">
        <f>I105*C20</f>
        <v>0.104154011676</v>
      </c>
      <c r="I106" s="273">
        <f>I105*C19</f>
        <v>0.0451334050596</v>
      </c>
      <c r="J106" s="274">
        <f>I105-I106</f>
        <v>0.30204663386039998</v>
      </c>
      <c r="K106" s="275">
        <f>E106+I106</f>
        <v>0.33935377702570163</v>
      </c>
      <c r="AO106" s="236"/>
      <c r="AP106" s="236"/>
    </row>
    <row r="107">
      <c r="A107" s="103"/>
      <c r="B107" s="277"/>
      <c r="C107" s="278"/>
      <c r="D107" s="236"/>
      <c r="E107" s="270"/>
      <c r="F107" s="273"/>
      <c r="G107" s="273"/>
      <c r="H107" s="273"/>
      <c r="I107" s="228">
        <f>C108*G35</f>
        <v>0.96438899700000003</v>
      </c>
      <c r="J107" s="274"/>
      <c r="K107" s="275"/>
      <c r="AO107" s="236"/>
      <c r="AP107" s="236"/>
    </row>
    <row r="108" ht="39">
      <c r="A108" s="103"/>
      <c r="B108" s="283" t="s">
        <v>114</v>
      </c>
      <c r="C108" s="278">
        <f>J66*C35</f>
        <v>3.8575559880000001</v>
      </c>
      <c r="D108" s="236"/>
      <c r="E108" s="270">
        <f>C108-C108/1.18</f>
        <v>0.58844074393220325</v>
      </c>
      <c r="F108" s="273">
        <v>0</v>
      </c>
      <c r="G108" s="273">
        <v>0</v>
      </c>
      <c r="H108" s="273">
        <f>I107*C20</f>
        <v>0.28931669910000002</v>
      </c>
      <c r="I108" s="273">
        <f>I107*C19</f>
        <v>0.12537056961000001</v>
      </c>
      <c r="J108" s="274">
        <f>I107-I108</f>
        <v>0.83901842738999999</v>
      </c>
      <c r="K108" s="275">
        <f>E108+I108</f>
        <v>0.71381131354220329</v>
      </c>
      <c r="AO108" s="236"/>
      <c r="AP108" s="236"/>
    </row>
    <row r="109">
      <c r="A109" s="103"/>
      <c r="B109" s="283"/>
      <c r="C109" s="278"/>
      <c r="D109" s="236"/>
      <c r="E109" s="270"/>
      <c r="F109" s="273"/>
      <c r="G109" s="273"/>
      <c r="H109" s="273"/>
      <c r="I109" s="228">
        <f>C110*G36</f>
        <v>0.29457700271999998</v>
      </c>
      <c r="J109" s="274"/>
      <c r="K109" s="275"/>
      <c r="AO109" s="236"/>
      <c r="AP109" s="236"/>
    </row>
    <row r="110" ht="39.75">
      <c r="A110" s="103"/>
      <c r="B110" s="284" t="s">
        <v>115</v>
      </c>
      <c r="C110" s="302">
        <f>J66*C36</f>
        <v>1.227404178</v>
      </c>
      <c r="D110" s="236"/>
      <c r="E110" s="254">
        <f>C110-C110/1.18</f>
        <v>0.18723114579661004</v>
      </c>
      <c r="F110" s="250">
        <v>0</v>
      </c>
      <c r="G110" s="250">
        <v>0</v>
      </c>
      <c r="H110" s="250">
        <f>I109*C20</f>
        <v>0.088373100815999986</v>
      </c>
      <c r="I110" s="250">
        <f>I109*C19</f>
        <v>0.038295010353600001</v>
      </c>
      <c r="J110" s="286">
        <f>I109-I110</f>
        <v>0.25628199236639998</v>
      </c>
      <c r="K110" s="287">
        <f>E110+I110</f>
        <v>0.22552615615021004</v>
      </c>
      <c r="AO110" s="236"/>
      <c r="AP110" s="236"/>
    </row>
    <row r="111">
      <c r="A111" s="103"/>
      <c r="B111" s="191"/>
      <c r="C111" s="288"/>
      <c r="D111" s="236"/>
      <c r="K111" s="309"/>
      <c r="AO111" s="236"/>
      <c r="AP111" s="236"/>
    </row>
    <row r="112" ht="15.75">
      <c r="A112" s="103"/>
      <c r="B112" s="218"/>
      <c r="C112" s="288"/>
      <c r="D112" s="236"/>
      <c r="K112" s="309"/>
      <c r="AO112" s="236"/>
      <c r="AP112" s="236"/>
    </row>
    <row r="113" ht="15.75">
      <c r="A113" s="103" t="s">
        <v>121</v>
      </c>
      <c r="B113" s="140" t="s">
        <v>114</v>
      </c>
      <c r="C113" s="236"/>
      <c r="D113" s="103"/>
      <c r="E113" s="320"/>
      <c r="F113" s="321"/>
      <c r="G113" s="321"/>
      <c r="H113" s="322"/>
      <c r="I113" s="323">
        <f>C114*G33</f>
        <v>7.3059772499999989</v>
      </c>
      <c r="J113" s="324"/>
      <c r="K113" s="299"/>
      <c r="AO113" s="103"/>
      <c r="AP113" s="236"/>
    </row>
    <row r="114">
      <c r="A114" s="103"/>
      <c r="B114" s="267" t="s">
        <v>63</v>
      </c>
      <c r="C114" s="325">
        <f>J68*C33</f>
        <v>29.223908999999995</v>
      </c>
      <c r="D114" s="103"/>
      <c r="E114" s="270">
        <f>C114-C114/1.18</f>
        <v>4.4578844237288102</v>
      </c>
      <c r="F114" s="273">
        <v>0</v>
      </c>
      <c r="G114" s="273">
        <v>0</v>
      </c>
      <c r="H114" s="326">
        <f>I113*C20</f>
        <v>2.1917931749999995</v>
      </c>
      <c r="I114" s="326">
        <f>I113*C19</f>
        <v>0.94977704249999984</v>
      </c>
      <c r="J114" s="327">
        <f>I113-I114</f>
        <v>6.3562002074999988</v>
      </c>
      <c r="K114" s="275">
        <f>E114+I114</f>
        <v>5.4076614662288103</v>
      </c>
      <c r="AO114" s="236"/>
      <c r="AP114" s="236"/>
    </row>
    <row r="115">
      <c r="A115" s="103"/>
      <c r="B115" s="277"/>
      <c r="C115" s="328"/>
      <c r="D115" s="103"/>
      <c r="E115" s="329"/>
      <c r="F115" s="231"/>
      <c r="G115" s="231"/>
      <c r="H115" s="326"/>
      <c r="I115" s="330">
        <f>C116*G34</f>
        <v>0.96438899699999991</v>
      </c>
      <c r="J115" s="327"/>
      <c r="K115" s="275"/>
      <c r="AO115" s="103"/>
      <c r="AP115" s="236"/>
    </row>
    <row r="116">
      <c r="A116" s="103"/>
      <c r="B116" s="277" t="s">
        <v>65</v>
      </c>
      <c r="C116" s="328">
        <f>J68*C34</f>
        <v>5.3577166499999995</v>
      </c>
      <c r="D116" s="103"/>
      <c r="E116" s="270">
        <f>C116-C116/1.18</f>
        <v>0.81727881101694866</v>
      </c>
      <c r="F116" s="273">
        <v>0</v>
      </c>
      <c r="G116" s="273">
        <v>0</v>
      </c>
      <c r="H116" s="326">
        <f>I115*C20</f>
        <v>0.28931669909999996</v>
      </c>
      <c r="I116" s="326">
        <f>I115*C19</f>
        <v>0.12537056960999998</v>
      </c>
      <c r="J116" s="327">
        <f>I115-I116</f>
        <v>0.83901842738999988</v>
      </c>
      <c r="K116" s="275">
        <f>E116+I116</f>
        <v>0.9426493806269487</v>
      </c>
      <c r="AO116" s="236"/>
      <c r="AP116" s="236"/>
    </row>
    <row r="117">
      <c r="A117" s="103"/>
      <c r="B117" s="277"/>
      <c r="C117" s="328"/>
      <c r="D117" s="103"/>
      <c r="E117" s="329"/>
      <c r="F117" s="231"/>
      <c r="G117" s="231"/>
      <c r="H117" s="326"/>
      <c r="I117" s="330">
        <f>C118*G35</f>
        <v>2.6788583249999998</v>
      </c>
      <c r="J117" s="327"/>
      <c r="K117" s="275"/>
      <c r="AO117" s="103"/>
      <c r="AP117" s="236"/>
    </row>
    <row r="118" ht="39">
      <c r="A118" s="103"/>
      <c r="B118" s="283" t="s">
        <v>114</v>
      </c>
      <c r="C118" s="328">
        <f>J68*C35</f>
        <v>10.715433299999999</v>
      </c>
      <c r="D118" s="103"/>
      <c r="E118" s="270">
        <f>C118-C118/1.18</f>
        <v>1.6345576220338973</v>
      </c>
      <c r="F118" s="273">
        <v>0</v>
      </c>
      <c r="G118" s="273">
        <v>0</v>
      </c>
      <c r="H118" s="326">
        <f>I117*C20</f>
        <v>0.80365749749999993</v>
      </c>
      <c r="I118" s="326">
        <f>I117*C19</f>
        <v>0.34825158224999997</v>
      </c>
      <c r="J118" s="327">
        <f>I117-I118</f>
        <v>2.3306067427499997</v>
      </c>
      <c r="K118" s="275">
        <f>E118+I118</f>
        <v>1.9828092042838974</v>
      </c>
      <c r="AO118" s="236"/>
      <c r="AP118" s="236"/>
    </row>
    <row r="119">
      <c r="A119" s="103"/>
      <c r="B119" s="283"/>
      <c r="C119" s="328"/>
      <c r="D119" s="103"/>
      <c r="E119" s="329"/>
      <c r="F119" s="231"/>
      <c r="G119" s="231"/>
      <c r="H119" s="326"/>
      <c r="I119" s="330">
        <f>C120*G36</f>
        <v>0.81826945200000001</v>
      </c>
      <c r="J119" s="327"/>
      <c r="K119" s="275"/>
      <c r="AO119" s="103"/>
      <c r="AP119" s="236"/>
    </row>
    <row r="120" ht="39.75">
      <c r="A120" s="103"/>
      <c r="B120" s="284" t="s">
        <v>115</v>
      </c>
      <c r="C120" s="247">
        <f>J68*C36</f>
        <v>3.4094560500000002</v>
      </c>
      <c r="D120" s="103"/>
      <c r="E120" s="254">
        <f>C120-C120/1.18</f>
        <v>0.52008651610169476</v>
      </c>
      <c r="F120" s="250">
        <v>0</v>
      </c>
      <c r="G120" s="250">
        <v>0</v>
      </c>
      <c r="H120" s="331">
        <f>I119*C20</f>
        <v>0.2454808356</v>
      </c>
      <c r="I120" s="331">
        <f>I119*C19</f>
        <v>0.10637502876</v>
      </c>
      <c r="J120" s="332">
        <f>I119-I120</f>
        <v>0.71189442323999996</v>
      </c>
      <c r="K120" s="287">
        <f>E120+I120</f>
        <v>0.62646154486169481</v>
      </c>
      <c r="AO120" s="236"/>
      <c r="AP120" s="236"/>
    </row>
    <row r="121">
      <c r="A121" s="103"/>
      <c r="B121" s="191"/>
      <c r="C121" s="236"/>
      <c r="D121" s="103"/>
      <c r="E121" s="103"/>
      <c r="F121" s="103"/>
      <c r="G121" s="103"/>
      <c r="H121" s="333"/>
      <c r="I121" s="333"/>
      <c r="J121" s="333"/>
      <c r="K121" s="309"/>
      <c r="AO121" s="236"/>
      <c r="AP121" s="236"/>
    </row>
    <row r="122" ht="15.75">
      <c r="A122" s="103"/>
      <c r="B122" s="218"/>
      <c r="C122" s="236"/>
      <c r="D122" s="103"/>
      <c r="E122" s="103"/>
      <c r="F122" s="103"/>
      <c r="G122" s="103"/>
      <c r="H122" s="333"/>
      <c r="I122" s="333"/>
      <c r="J122" s="333"/>
      <c r="K122" s="309"/>
      <c r="AO122" s="236"/>
      <c r="AP122" s="236"/>
    </row>
    <row r="123" ht="15.75">
      <c r="A123" s="103" t="s">
        <v>122</v>
      </c>
      <c r="B123" s="140" t="s">
        <v>115</v>
      </c>
      <c r="C123" s="236"/>
      <c r="D123" s="103"/>
      <c r="E123" s="320"/>
      <c r="F123" s="321"/>
      <c r="G123" s="321"/>
      <c r="H123" s="322"/>
      <c r="I123" s="323">
        <f>C124*G33</f>
        <v>2.2316439599999995</v>
      </c>
      <c r="J123" s="324"/>
      <c r="K123" s="299"/>
      <c r="AO123" s="103"/>
      <c r="AP123" s="236"/>
    </row>
    <row r="124">
      <c r="A124" s="334"/>
      <c r="B124" s="267" t="s">
        <v>63</v>
      </c>
      <c r="C124" s="325">
        <f>J70*C33</f>
        <v>8.9265758399999982</v>
      </c>
      <c r="D124" s="103"/>
      <c r="E124" s="270">
        <f>C124-C124/1.18</f>
        <v>1.3616810603389826</v>
      </c>
      <c r="F124" s="273">
        <v>0</v>
      </c>
      <c r="G124" s="273">
        <v>0</v>
      </c>
      <c r="H124" s="326">
        <f>I123*C20</f>
        <v>0.66949318799999979</v>
      </c>
      <c r="I124" s="326">
        <f>I123*C19</f>
        <v>0.29011371479999992</v>
      </c>
      <c r="J124" s="327">
        <f>I123-I124</f>
        <v>1.9415302451999996</v>
      </c>
      <c r="K124" s="275">
        <f>E124+I124</f>
        <v>1.6517947751389825</v>
      </c>
      <c r="AO124" s="236"/>
      <c r="AP124" s="236"/>
    </row>
    <row r="125">
      <c r="A125" s="103"/>
      <c r="B125" s="277"/>
      <c r="C125" s="328"/>
      <c r="D125" s="103"/>
      <c r="E125" s="329"/>
      <c r="F125" s="231"/>
      <c r="G125" s="231"/>
      <c r="H125" s="326"/>
      <c r="I125" s="330">
        <f>C126*G34</f>
        <v>0.29457700271999993</v>
      </c>
      <c r="J125" s="327"/>
      <c r="K125" s="275"/>
      <c r="AO125" s="103"/>
      <c r="AP125" s="236"/>
    </row>
    <row r="126">
      <c r="A126" s="103"/>
      <c r="B126" s="277" t="s">
        <v>65</v>
      </c>
      <c r="C126" s="328">
        <f>J70*C34</f>
        <v>1.6365389039999998</v>
      </c>
      <c r="D126" s="103"/>
      <c r="E126" s="270">
        <f>C126-C126/1.18</f>
        <v>0.24964152772881354</v>
      </c>
      <c r="F126" s="273">
        <v>0</v>
      </c>
      <c r="G126" s="273">
        <v>0</v>
      </c>
      <c r="H126" s="326">
        <f>I125*C20</f>
        <v>0.088373100815999972</v>
      </c>
      <c r="I126" s="326">
        <f>I125*C19</f>
        <v>0.038295010353599994</v>
      </c>
      <c r="J126" s="327">
        <f>I125-I126</f>
        <v>0.25628199236639992</v>
      </c>
      <c r="K126" s="275">
        <f>E126+I126</f>
        <v>0.28793653808241354</v>
      </c>
      <c r="AO126" s="236"/>
      <c r="AP126" s="236"/>
    </row>
    <row r="127">
      <c r="A127" s="103"/>
      <c r="B127" s="277"/>
      <c r="C127" s="328"/>
      <c r="D127" s="103"/>
      <c r="E127" s="329"/>
      <c r="F127" s="231"/>
      <c r="G127" s="231"/>
      <c r="H127" s="326"/>
      <c r="I127" s="330">
        <f>C128*G35</f>
        <v>0.8182694519999999</v>
      </c>
      <c r="J127" s="327"/>
      <c r="K127" s="275"/>
      <c r="AO127" s="103"/>
      <c r="AP127" s="236"/>
    </row>
    <row r="128" ht="39">
      <c r="A128" s="103"/>
      <c r="B128" s="283" t="s">
        <v>114</v>
      </c>
      <c r="C128" s="328">
        <f>J70*C35</f>
        <v>3.2730778079999996</v>
      </c>
      <c r="D128" s="103"/>
      <c r="E128" s="270">
        <f>C128-C128/1.18</f>
        <v>0.49928305545762708</v>
      </c>
      <c r="F128" s="273">
        <v>0</v>
      </c>
      <c r="G128" s="273">
        <v>0</v>
      </c>
      <c r="H128" s="326">
        <f>I127*C20</f>
        <v>0.24548083559999995</v>
      </c>
      <c r="I128" s="326">
        <f>I127*C19</f>
        <v>0.10637502875999999</v>
      </c>
      <c r="J128" s="327">
        <f>I127-I128</f>
        <v>0.71189442323999996</v>
      </c>
      <c r="K128" s="275">
        <f>E128+I128</f>
        <v>0.60565808421762712</v>
      </c>
      <c r="AO128" s="236"/>
      <c r="AP128" s="236"/>
    </row>
    <row r="129">
      <c r="A129" s="103"/>
      <c r="B129" s="283"/>
      <c r="C129" s="328"/>
      <c r="D129" s="103"/>
      <c r="E129" s="329"/>
      <c r="F129" s="231"/>
      <c r="G129" s="231"/>
      <c r="H129" s="326"/>
      <c r="I129" s="330">
        <f>C130*G36</f>
        <v>0.24994412352000001</v>
      </c>
      <c r="J129" s="327"/>
      <c r="K129" s="275"/>
      <c r="AO129" s="103"/>
      <c r="AP129" s="236"/>
    </row>
    <row r="130" ht="39.75">
      <c r="A130" s="103"/>
      <c r="B130" s="284" t="s">
        <v>115</v>
      </c>
      <c r="C130" s="247">
        <f>J70*C36</f>
        <v>1.0414338480000001</v>
      </c>
      <c r="D130" s="103"/>
      <c r="E130" s="254">
        <f>C130-C130/1.18</f>
        <v>0.15886279037288131</v>
      </c>
      <c r="F130" s="250">
        <v>0</v>
      </c>
      <c r="G130" s="250">
        <v>0</v>
      </c>
      <c r="H130" s="331">
        <f>I129*C20</f>
        <v>0.074983237056000004</v>
      </c>
      <c r="I130" s="331">
        <f>I129*C19</f>
        <v>0.032492736057600002</v>
      </c>
      <c r="J130" s="332">
        <f>I129-I130</f>
        <v>0.2174513874624</v>
      </c>
      <c r="K130" s="287">
        <f>E130+I130</f>
        <v>0.19135552643048132</v>
      </c>
      <c r="AO130" s="236"/>
      <c r="AP130" s="236"/>
    </row>
    <row r="131">
      <c r="A131" s="103"/>
      <c r="B131" s="191"/>
      <c r="C131" s="236"/>
      <c r="D131" s="103"/>
      <c r="E131" s="173"/>
      <c r="F131" s="173"/>
      <c r="G131" s="236"/>
      <c r="H131" s="333"/>
      <c r="I131" s="233"/>
      <c r="J131" s="333"/>
      <c r="K131" s="266">
        <f>SUM(K64:K130)</f>
        <v>230.20501747424032</v>
      </c>
      <c r="AO131" s="236"/>
      <c r="AP131" s="236"/>
    </row>
    <row r="132" ht="16.5">
      <c r="A132" s="103"/>
      <c r="B132" s="823" t="s">
        <v>124</v>
      </c>
      <c r="C132" s="823"/>
      <c r="D132" s="823"/>
      <c r="E132" s="823"/>
      <c r="F132" s="823"/>
      <c r="G132" s="823"/>
      <c r="H132" s="333"/>
      <c r="I132" s="333"/>
      <c r="J132" s="333"/>
      <c r="K132" s="266"/>
      <c r="AO132" s="236"/>
      <c r="AP132" s="236"/>
    </row>
    <row r="133">
      <c r="A133" s="103"/>
      <c r="B133" s="858" t="s">
        <v>125</v>
      </c>
      <c r="C133" s="859"/>
      <c r="D133" s="860"/>
      <c r="E133" s="861"/>
      <c r="F133" s="861"/>
      <c r="G133" s="862"/>
      <c r="H133" s="861"/>
      <c r="I133" s="861"/>
      <c r="J133" s="862"/>
      <c r="K133" s="826">
        <f>K59</f>
        <v>425.88</v>
      </c>
      <c r="L133" s="140"/>
      <c r="AO133" s="103"/>
      <c r="AP133" s="236"/>
    </row>
    <row r="134" ht="15.75">
      <c r="A134" s="103"/>
      <c r="B134" s="863" t="s">
        <v>126</v>
      </c>
      <c r="C134" s="864"/>
      <c r="D134" s="865"/>
      <c r="E134" s="769"/>
      <c r="F134" s="769"/>
      <c r="G134" s="866"/>
      <c r="H134" s="769"/>
      <c r="I134" s="769"/>
      <c r="J134" s="866"/>
      <c r="K134" s="829">
        <f>AP59</f>
        <v>708.74042195593199</v>
      </c>
      <c r="L134" s="140"/>
      <c r="AO134" s="103"/>
      <c r="AP134" s="236"/>
    </row>
    <row r="135" ht="15.75">
      <c r="A135" s="103"/>
      <c r="B135" s="830" t="s">
        <v>155</v>
      </c>
      <c r="C135" s="831"/>
      <c r="D135" s="832"/>
      <c r="E135" s="833"/>
      <c r="F135" s="833"/>
      <c r="G135" s="133"/>
      <c r="H135" s="833"/>
      <c r="I135" s="833"/>
      <c r="J135" s="133"/>
      <c r="K135" s="833">
        <f>SUM(K133:K134)</f>
        <v>1134.620421955932</v>
      </c>
      <c r="L135" s="140"/>
      <c r="AO135" s="103"/>
      <c r="AP135" s="236"/>
    </row>
    <row r="136" ht="16.5">
      <c r="A136" s="103"/>
      <c r="B136" s="830" t="s">
        <v>128</v>
      </c>
      <c r="C136" s="831"/>
      <c r="D136" s="832"/>
      <c r="E136" s="833"/>
      <c r="F136" s="833"/>
      <c r="G136" s="133"/>
      <c r="H136" s="833"/>
      <c r="I136" s="833"/>
      <c r="J136" s="133"/>
      <c r="K136" s="833"/>
      <c r="L136" s="140"/>
      <c r="AO136" s="103"/>
      <c r="AP136" s="236"/>
    </row>
    <row r="137" ht="15.75">
      <c r="A137" s="103"/>
      <c r="B137" s="867" t="s">
        <v>172</v>
      </c>
      <c r="C137" s="868"/>
      <c r="D137" s="869"/>
      <c r="E137" s="870"/>
      <c r="F137" s="870"/>
      <c r="G137" s="871"/>
      <c r="H137" s="870"/>
      <c r="I137" s="870"/>
      <c r="J137" s="871"/>
      <c r="K137" s="837">
        <f>K131+BD81</f>
        <v>355.66378659046933</v>
      </c>
      <c r="L137" s="140"/>
      <c r="AO137" s="103"/>
      <c r="AP137" s="236"/>
    </row>
    <row r="138" ht="15.75">
      <c r="A138" s="103"/>
      <c r="B138" s="838"/>
      <c r="C138" s="236"/>
      <c r="D138" s="103"/>
      <c r="E138" s="136"/>
      <c r="F138" s="136"/>
      <c r="G138" s="43"/>
      <c r="H138" s="136"/>
      <c r="I138" s="136"/>
      <c r="J138" s="43"/>
      <c r="K138" s="138"/>
      <c r="L138" s="140"/>
      <c r="AO138" s="103"/>
      <c r="AP138" s="236"/>
    </row>
    <row r="139" ht="15.75">
      <c r="A139" s="103"/>
      <c r="B139" s="867" t="s">
        <v>173</v>
      </c>
      <c r="C139" s="314"/>
      <c r="D139" s="872"/>
      <c r="E139" s="873"/>
      <c r="F139" s="873"/>
      <c r="G139" s="874"/>
      <c r="H139" s="873"/>
      <c r="I139" s="873"/>
      <c r="J139" s="874"/>
      <c r="K139" s="840">
        <f>K135+K137</f>
        <v>1490.2842085464013</v>
      </c>
      <c r="L139" s="140"/>
      <c r="AO139" s="103"/>
      <c r="AP139" s="236"/>
    </row>
    <row r="140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841"/>
      <c r="P140" s="140"/>
      <c r="Q140" s="140"/>
      <c r="R140" s="103"/>
      <c r="S140" s="337"/>
      <c r="T140" s="337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236"/>
    </row>
    <row r="141">
      <c r="P141" s="36"/>
      <c r="Q141" s="36"/>
      <c r="AP141" s="236"/>
    </row>
    <row r="142">
      <c r="K142" s="131"/>
      <c r="P142" s="36"/>
      <c r="Q142" s="36"/>
      <c r="AP142" s="236"/>
    </row>
    <row r="143">
      <c r="P143" s="36"/>
      <c r="Q143" s="36"/>
      <c r="AP143" s="236"/>
    </row>
    <row r="144">
      <c r="P144" s="36"/>
      <c r="Q144" s="36"/>
      <c r="AP144" s="236"/>
    </row>
    <row r="145">
      <c r="P145" s="36"/>
      <c r="Q145" s="36"/>
      <c r="AP145" s="236"/>
    </row>
    <row r="146">
      <c r="P146" s="36"/>
      <c r="Q146" s="36"/>
      <c r="AP146" s="236"/>
    </row>
    <row r="147">
      <c r="P147" s="36"/>
      <c r="Q147" s="36"/>
      <c r="AP147" s="236"/>
    </row>
    <row r="148">
      <c r="P148" s="36"/>
      <c r="Q148" s="36"/>
      <c r="AP148" s="236"/>
    </row>
    <row r="149">
      <c r="P149" s="36"/>
      <c r="Q149" s="36"/>
    </row>
  </sheetData>
  <mergeCells count="57">
    <mergeCell ref="H16:H17"/>
    <mergeCell ref="I16:J17"/>
    <mergeCell ref="D16:D17"/>
    <mergeCell ref="E16:E17"/>
    <mergeCell ref="E47:G47"/>
    <mergeCell ref="E48:G48"/>
    <mergeCell ref="E49:G49"/>
    <mergeCell ref="D33:D36"/>
    <mergeCell ref="E41:G41"/>
    <mergeCell ref="E42:G42"/>
    <mergeCell ref="E43:G43"/>
    <mergeCell ref="E44:G44"/>
    <mergeCell ref="B132:G132"/>
    <mergeCell ref="G59:H59"/>
    <mergeCell ref="O59:P59"/>
    <mergeCell ref="V59:W59"/>
    <mergeCell ref="AD59:AE59"/>
    <mergeCell ref="AK59:AL59"/>
    <mergeCell ref="BD63:BE63"/>
    <mergeCell ref="U55:Y55"/>
    <mergeCell ref="AC55:AG55"/>
    <mergeCell ref="AJ55:AN55"/>
    <mergeCell ref="K15:K17"/>
    <mergeCell ref="AP53:AP54"/>
    <mergeCell ref="E54:E56"/>
    <mergeCell ref="F54:F56"/>
    <mergeCell ref="G54:H56"/>
    <mergeCell ref="I54:J54"/>
    <mergeCell ref="K54:K56"/>
    <mergeCell ref="P54:AN54"/>
    <mergeCell ref="I55:J55"/>
    <mergeCell ref="N55:R55"/>
    <mergeCell ref="O56:P56"/>
    <mergeCell ref="V56:W56"/>
    <mergeCell ref="AD56:AE56"/>
    <mergeCell ref="AK56:AL56"/>
    <mergeCell ref="E45:G45"/>
    <mergeCell ref="E46:G46"/>
    <mergeCell ref="B2:J2"/>
    <mergeCell ref="B11:B12"/>
    <mergeCell ref="C11:C12"/>
    <mergeCell ref="D11:K12"/>
    <mergeCell ref="L11:O12"/>
    <mergeCell ref="B13:B17"/>
    <mergeCell ref="C13:C17"/>
    <mergeCell ref="D13:K13"/>
    <mergeCell ref="L13:O13"/>
    <mergeCell ref="D14:E14"/>
    <mergeCell ref="H14:J14"/>
    <mergeCell ref="D15:E15"/>
    <mergeCell ref="F15:F17"/>
    <mergeCell ref="G15:G17"/>
    <mergeCell ref="H15:J15"/>
    <mergeCell ref="L15:L17"/>
    <mergeCell ref="M15:M17"/>
    <mergeCell ref="N15:N17"/>
    <mergeCell ref="O15:O17"/>
  </mergeCells>
  <printOptions headings="0" gridLines="0"/>
  <pageMargins left="0.69999999999999996" right="0.69999999999999996" top="0.75" bottom="0.75" header="0.29999999999999999" footer="0.29999999999999999"/>
  <pageSetup paperSize="9" scale="23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J24" activeCellId="0" sqref="J24"/>
    </sheetView>
  </sheetViews>
  <sheetFormatPr defaultRowHeight="14.25"/>
  <cols>
    <col customWidth="1" min="1" max="1" width="5.7109375"/>
    <col customWidth="1" min="2" max="2" width="20.42578125"/>
    <col customWidth="1" min="3" max="3" width="14.140625"/>
    <col customWidth="1" min="4" max="4" width="16.42578125"/>
    <col customWidth="1" min="5" max="5" width="16.5703125"/>
    <col customWidth="1" min="6" max="6" width="19.28515625"/>
    <col customWidth="1" min="7" max="7" width="16"/>
    <col customWidth="1" min="8" max="8" width="14.42578125"/>
    <col customWidth="1" min="9" max="9" width="12.28515625"/>
    <col customWidth="1" min="10" max="10" width="14.7109375"/>
    <col customWidth="1" min="11" max="11" width="14.85546875"/>
    <col customWidth="1" min="12" max="12" style="35" width="15"/>
    <col customWidth="1" min="13" max="13" style="36" width="12.42578125"/>
    <col customWidth="1" min="14" max="14" style="36" width="13.5703125"/>
    <col customWidth="1" min="15" max="15" style="36" width="15.85546875"/>
    <col customWidth="1" min="16" max="16" style="35" width="12.42578125"/>
    <col customWidth="1" min="17" max="17" style="35" width="5.7109375"/>
    <col customWidth="1" min="18" max="18" width="11.7109375"/>
    <col customWidth="1" min="19" max="19" style="35" width="6.85546875"/>
    <col customWidth="1" min="20" max="20" style="35" width="8.7109375"/>
    <col customWidth="1" min="21" max="22" width="9.7109375"/>
    <col customWidth="1" min="23" max="23" width="7.5703125"/>
    <col customWidth="1" min="24" max="24" width="11.28515625"/>
    <col customWidth="1" min="25" max="25" width="9.85546875"/>
    <col customWidth="1" min="26" max="26" width="2.5703125"/>
    <col customWidth="1" min="27" max="27" width="7"/>
    <col customWidth="1" min="28" max="29" width="8.28515625"/>
    <col customWidth="1" min="30" max="30" width="11.42578125"/>
    <col customWidth="1" min="31" max="31" width="8"/>
    <col customWidth="1" min="32" max="32" width="12"/>
    <col customWidth="1" min="33" max="33" width="11.85546875"/>
    <col customWidth="1" min="34" max="34" width="7.140625"/>
    <col customWidth="1" min="35" max="35" width="10.85546875"/>
    <col customWidth="1" min="36" max="36" width="8.7109375"/>
    <col customWidth="1" min="37" max="37" width="5.42578125"/>
    <col customWidth="1" min="38" max="38" width="12"/>
    <col customWidth="1" min="39" max="39" width="10.42578125"/>
    <col customWidth="1" min="40" max="40" width="11.7109375"/>
    <col customWidth="1" min="41" max="41" width="7.85546875"/>
    <col customWidth="1" min="42" max="42" width="13.140625"/>
    <col customWidth="1" min="48" max="48" width="5.42578125"/>
    <col customWidth="1" min="56" max="56" width="11.28515625"/>
    <col customWidth="1" min="57" max="57" width="11.42578125"/>
  </cols>
  <sheetData>
    <row r="2" ht="18.75">
      <c r="B2" s="726" t="s">
        <v>178</v>
      </c>
      <c r="C2" s="726"/>
      <c r="D2" s="726"/>
      <c r="E2" s="726"/>
      <c r="F2" s="726"/>
      <c r="G2" s="726"/>
      <c r="H2" s="726"/>
      <c r="I2" s="726"/>
      <c r="J2" s="726"/>
    </row>
    <row r="4" ht="16.5">
      <c r="B4" s="39" t="s">
        <v>22</v>
      </c>
    </row>
    <row r="5" ht="17.25">
      <c r="B5" s="727" t="s">
        <v>23</v>
      </c>
      <c r="C5" s="728"/>
      <c r="D5" s="728"/>
      <c r="E5" s="728"/>
      <c r="F5" s="728"/>
      <c r="G5" s="728"/>
      <c r="H5" s="728"/>
      <c r="I5" s="728"/>
      <c r="J5" s="729"/>
      <c r="K5" s="43"/>
      <c r="L5" s="44"/>
      <c r="M5" s="730"/>
      <c r="N5" s="730"/>
      <c r="O5" s="730"/>
      <c r="P5" s="730"/>
      <c r="Q5" s="730"/>
      <c r="R5" s="730"/>
      <c r="S5" s="731"/>
      <c r="T5" s="731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ht="17.25">
      <c r="B6" s="727" t="s">
        <v>157</v>
      </c>
      <c r="C6" s="728"/>
      <c r="D6" s="728"/>
      <c r="E6" s="728"/>
      <c r="F6" s="728"/>
      <c r="G6" s="728"/>
      <c r="H6" s="728"/>
      <c r="I6" s="728"/>
      <c r="J6" s="729"/>
      <c r="K6" s="43"/>
      <c r="L6" s="44"/>
      <c r="M6" s="730"/>
      <c r="N6" s="730"/>
      <c r="O6" s="730"/>
      <c r="P6" s="730"/>
      <c r="Q6" s="730"/>
      <c r="R6" s="730"/>
      <c r="S6" s="731"/>
      <c r="T6" s="731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ht="17.25">
      <c r="B7" s="727" t="s">
        <v>25</v>
      </c>
      <c r="C7" s="728"/>
      <c r="D7" s="728"/>
      <c r="E7" s="728"/>
      <c r="F7" s="728"/>
      <c r="G7" s="728"/>
      <c r="H7" s="728"/>
      <c r="I7" s="728"/>
      <c r="J7" s="729"/>
      <c r="K7" s="43"/>
      <c r="L7" s="44"/>
      <c r="M7" s="730"/>
      <c r="N7" s="730"/>
      <c r="O7" s="730"/>
      <c r="P7" s="730"/>
      <c r="Q7" s="730"/>
      <c r="R7" s="730"/>
      <c r="S7" s="731"/>
      <c r="T7" s="731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ht="17.25">
      <c r="B8" s="727" t="s">
        <v>26</v>
      </c>
      <c r="C8" s="728"/>
      <c r="D8" s="728"/>
      <c r="E8" s="728"/>
      <c r="F8" s="728"/>
      <c r="G8" s="728"/>
      <c r="H8" s="728"/>
      <c r="I8" s="728"/>
      <c r="J8" s="729"/>
      <c r="K8" s="43"/>
      <c r="L8" s="44"/>
      <c r="M8" s="730"/>
      <c r="N8" s="730"/>
      <c r="O8" s="730"/>
      <c r="P8" s="730"/>
      <c r="Q8" s="730"/>
      <c r="R8" s="730"/>
      <c r="S8" s="731"/>
      <c r="T8" s="731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ht="17.25">
      <c r="B9" s="732" t="s">
        <v>158</v>
      </c>
      <c r="C9" s="733"/>
      <c r="D9" s="733"/>
      <c r="E9" s="733"/>
      <c r="F9" s="733"/>
      <c r="G9" s="733"/>
      <c r="H9" s="733"/>
      <c r="I9" s="733"/>
      <c r="J9" s="734"/>
      <c r="K9" s="43"/>
      <c r="L9" s="44"/>
      <c r="M9" s="730"/>
      <c r="N9" s="735"/>
      <c r="O9" s="735"/>
      <c r="P9" s="730"/>
      <c r="Q9" s="730"/>
      <c r="R9" s="730"/>
      <c r="S9" s="731"/>
      <c r="T9" s="731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ht="17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730"/>
      <c r="N10" s="735"/>
      <c r="O10" s="735"/>
      <c r="P10" s="730"/>
      <c r="Q10" s="730"/>
      <c r="R10" s="730"/>
      <c r="S10" s="731"/>
      <c r="T10" s="731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ht="17.25">
      <c r="B11" s="49" t="s">
        <v>29</v>
      </c>
      <c r="C11" s="49" t="s">
        <v>30</v>
      </c>
      <c r="D11" s="50" t="s">
        <v>31</v>
      </c>
      <c r="E11" s="51"/>
      <c r="F11" s="51"/>
      <c r="G11" s="51"/>
      <c r="H11" s="51"/>
      <c r="I11" s="51"/>
      <c r="J11" s="51"/>
      <c r="K11" s="52"/>
      <c r="L11" s="50" t="s">
        <v>32</v>
      </c>
      <c r="M11" s="51"/>
      <c r="N11" s="51"/>
      <c r="O11" s="52"/>
      <c r="P11" s="730"/>
      <c r="Q11" s="730"/>
      <c r="R11" s="730"/>
      <c r="S11" s="731"/>
      <c r="T11" s="731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ht="17.25">
      <c r="B12" s="53"/>
      <c r="C12" s="53"/>
      <c r="D12" s="54"/>
      <c r="E12" s="55"/>
      <c r="F12" s="55"/>
      <c r="G12" s="55"/>
      <c r="H12" s="55"/>
      <c r="I12" s="55"/>
      <c r="J12" s="55"/>
      <c r="K12" s="56"/>
      <c r="L12" s="54"/>
      <c r="M12" s="55"/>
      <c r="N12" s="55"/>
      <c r="O12" s="56"/>
      <c r="P12" s="730"/>
      <c r="Q12" s="730"/>
      <c r="R12" s="730"/>
      <c r="S12" s="731"/>
      <c r="T12" s="731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ht="17.25">
      <c r="B13" s="49" t="s">
        <v>33</v>
      </c>
      <c r="C13" s="57">
        <v>1</v>
      </c>
      <c r="D13" s="58" t="s">
        <v>179</v>
      </c>
      <c r="E13" s="59"/>
      <c r="F13" s="59"/>
      <c r="G13" s="59"/>
      <c r="H13" s="59"/>
      <c r="I13" s="59"/>
      <c r="J13" s="59"/>
      <c r="K13" s="60"/>
      <c r="L13" s="58" t="s">
        <v>180</v>
      </c>
      <c r="M13" s="59"/>
      <c r="N13" s="59"/>
      <c r="O13" s="60"/>
      <c r="P13" s="730"/>
      <c r="Q13" s="730"/>
      <c r="R13" s="730"/>
      <c r="S13" s="731"/>
      <c r="T13" s="731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ht="28.5">
      <c r="B14" s="61"/>
      <c r="C14" s="62"/>
      <c r="D14" s="58" t="s">
        <v>36</v>
      </c>
      <c r="E14" s="60"/>
      <c r="F14" s="56" t="s">
        <v>37</v>
      </c>
      <c r="G14" s="56" t="s">
        <v>137</v>
      </c>
      <c r="H14" s="58" t="s">
        <v>39</v>
      </c>
      <c r="I14" s="59"/>
      <c r="J14" s="60"/>
      <c r="K14" s="56" t="s">
        <v>40</v>
      </c>
      <c r="L14" s="49" t="s">
        <v>42</v>
      </c>
      <c r="M14" s="49" t="s">
        <v>41</v>
      </c>
      <c r="N14" s="49" t="s">
        <v>163</v>
      </c>
      <c r="O14" s="49" t="s">
        <v>43</v>
      </c>
      <c r="P14" s="730"/>
      <c r="Q14" s="730"/>
      <c r="R14" s="730"/>
      <c r="S14" s="731"/>
      <c r="T14" s="731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ht="17.25">
      <c r="B15" s="61"/>
      <c r="C15" s="62"/>
      <c r="D15" s="58" t="s">
        <v>181</v>
      </c>
      <c r="E15" s="60"/>
      <c r="F15" s="63">
        <v>0.0901</v>
      </c>
      <c r="G15" s="63">
        <v>0.1011</v>
      </c>
      <c r="H15" s="58" t="s">
        <v>182</v>
      </c>
      <c r="I15" s="59"/>
      <c r="J15" s="60"/>
      <c r="K15" s="63">
        <v>0.4592</v>
      </c>
      <c r="L15" s="736">
        <v>0.47999999999999998</v>
      </c>
      <c r="M15" s="736">
        <v>0.10000000000000001</v>
      </c>
      <c r="N15" s="736">
        <v>0.080000000000000002</v>
      </c>
      <c r="O15" s="736">
        <v>0.34000000000000002</v>
      </c>
      <c r="P15" s="730"/>
      <c r="Q15" s="730"/>
      <c r="R15" s="730"/>
      <c r="S15" s="731"/>
      <c r="T15" s="731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ht="30.75" customHeight="1">
      <c r="B16" s="61"/>
      <c r="C16" s="62"/>
      <c r="D16" s="49" t="s">
        <v>46</v>
      </c>
      <c r="E16" s="49" t="s">
        <v>47</v>
      </c>
      <c r="F16" s="66"/>
      <c r="G16" s="61"/>
      <c r="H16" s="49" t="s">
        <v>48</v>
      </c>
      <c r="I16" s="50" t="s">
        <v>49</v>
      </c>
      <c r="J16" s="52"/>
      <c r="K16" s="66"/>
      <c r="L16" s="737"/>
      <c r="M16" s="737"/>
      <c r="N16" s="737"/>
      <c r="O16" s="737"/>
      <c r="P16" s="730"/>
      <c r="Q16" s="730"/>
      <c r="R16" s="730"/>
      <c r="S16" s="731"/>
      <c r="T16" s="731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ht="17.25">
      <c r="B17" s="53"/>
      <c r="C17" s="72"/>
      <c r="D17" s="53"/>
      <c r="E17" s="53"/>
      <c r="F17" s="73"/>
      <c r="G17" s="53"/>
      <c r="H17" s="53"/>
      <c r="I17" s="54"/>
      <c r="J17" s="56"/>
      <c r="K17" s="73"/>
      <c r="L17" s="738"/>
      <c r="M17" s="738"/>
      <c r="N17" s="738"/>
      <c r="O17" s="738"/>
      <c r="P17" s="730"/>
      <c r="Q17" s="730"/>
      <c r="R17" s="730"/>
      <c r="S17" s="731"/>
      <c r="T17" s="731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ht="17.25">
      <c r="B18" s="43" t="s">
        <v>50</v>
      </c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730"/>
      <c r="N18" s="730"/>
      <c r="O18" s="730"/>
      <c r="P18" s="730"/>
      <c r="Q18" s="730"/>
      <c r="R18" s="730"/>
      <c r="S18" s="731"/>
      <c r="T18" s="731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>
      <c r="B19" s="128" t="s">
        <v>51</v>
      </c>
      <c r="C19" s="83">
        <v>0.13</v>
      </c>
      <c r="D19" s="128" t="s">
        <v>52</v>
      </c>
      <c r="E19" s="128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4"/>
      <c r="T19" s="44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ht="25.5">
      <c r="B20" s="128" t="s">
        <v>53</v>
      </c>
      <c r="C20" s="83">
        <v>0.29999999999999999</v>
      </c>
      <c r="D20" s="128" t="s">
        <v>52</v>
      </c>
      <c r="E20" s="875" t="s">
        <v>54</v>
      </c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4"/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>
      <c r="B21" s="128" t="s">
        <v>55</v>
      </c>
      <c r="C21" s="83">
        <v>0.20000000000000001</v>
      </c>
      <c r="D21" s="128"/>
      <c r="E21" s="128"/>
      <c r="G21" s="43"/>
      <c r="H21" s="43"/>
      <c r="I21" s="43"/>
      <c r="J21" s="43"/>
      <c r="K21" s="43"/>
      <c r="L21" s="44"/>
      <c r="M21" s="43"/>
      <c r="N21" s="43"/>
      <c r="O21" s="43"/>
      <c r="P21" s="43"/>
      <c r="Q21" s="43"/>
      <c r="R21" s="43"/>
      <c r="S21" s="44"/>
      <c r="T21" s="44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>
      <c r="B22" s="128" t="s">
        <v>56</v>
      </c>
      <c r="C22" s="83">
        <v>0.20000000000000001</v>
      </c>
      <c r="D22" s="128"/>
      <c r="E22" s="128"/>
      <c r="G22" s="43"/>
      <c r="H22" s="43"/>
      <c r="I22" s="43"/>
      <c r="J22" s="43"/>
      <c r="K22" s="43"/>
      <c r="L22" s="44"/>
      <c r="M22" s="43"/>
      <c r="N22" s="43"/>
      <c r="O22" s="43"/>
      <c r="P22" s="43"/>
      <c r="Q22" s="43"/>
      <c r="R22" s="43"/>
      <c r="S22" s="44"/>
      <c r="T22" s="44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>
      <c r="B23" s="43"/>
      <c r="C23" s="48"/>
      <c r="D23" s="43"/>
      <c r="E23" s="43"/>
      <c r="F23" s="43"/>
      <c r="G23" s="43"/>
      <c r="H23" s="43"/>
      <c r="I23" s="43"/>
      <c r="J23" s="43"/>
      <c r="K23" s="43"/>
      <c r="L23" s="44"/>
      <c r="M23" s="43"/>
      <c r="N23" s="43"/>
      <c r="O23" s="43"/>
      <c r="P23" s="43"/>
      <c r="Q23" s="43"/>
      <c r="R23" s="43"/>
      <c r="S23" s="44"/>
      <c r="T23" s="44"/>
      <c r="U23" s="43"/>
      <c r="V23" s="43"/>
      <c r="W23" s="43"/>
      <c r="X23" s="43"/>
      <c r="Y23" s="43"/>
      <c r="Z23" s="43"/>
      <c r="AA23" s="43"/>
      <c r="AB23" s="43"/>
      <c r="AC23" s="43"/>
      <c r="AD23" s="43"/>
    </row>
    <row r="24" ht="15.75">
      <c r="B24" s="43" t="s">
        <v>57</v>
      </c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43"/>
      <c r="N24" s="43"/>
      <c r="O24" s="43"/>
      <c r="P24" s="43"/>
      <c r="Q24" s="43"/>
      <c r="R24" s="43"/>
      <c r="S24" s="44"/>
      <c r="T24" s="44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ht="15.75">
      <c r="B25" s="91" t="s">
        <v>58</v>
      </c>
      <c r="C25" s="92">
        <v>0.25</v>
      </c>
      <c r="D25" s="94" t="s">
        <v>59</v>
      </c>
      <c r="F25" s="43"/>
      <c r="G25" s="43"/>
      <c r="H25" s="43"/>
      <c r="I25" s="43"/>
      <c r="J25" s="43"/>
      <c r="K25" s="43"/>
      <c r="L25" s="44"/>
      <c r="M25" s="43"/>
      <c r="N25" s="43"/>
      <c r="O25" s="43"/>
      <c r="P25" s="43"/>
      <c r="Q25" s="43"/>
      <c r="R25" s="43"/>
      <c r="S25" s="44"/>
      <c r="T25" s="44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ht="15.75">
      <c r="B26" s="43"/>
      <c r="C26" s="48"/>
      <c r="D26" s="43"/>
      <c r="E26" s="43"/>
      <c r="F26" s="43"/>
      <c r="G26" s="43"/>
      <c r="H26" s="43"/>
      <c r="I26" s="43"/>
      <c r="J26" s="43"/>
      <c r="K26" s="43"/>
      <c r="L26" s="44"/>
      <c r="M26" s="43"/>
      <c r="N26" s="43"/>
      <c r="O26" s="43"/>
      <c r="P26" s="43"/>
      <c r="Q26" s="43"/>
      <c r="R26" s="43"/>
      <c r="S26" s="44"/>
      <c r="T26" s="44"/>
      <c r="U26" s="43"/>
      <c r="V26" s="43"/>
      <c r="W26" s="43"/>
      <c r="X26" s="43"/>
      <c r="Y26" s="43"/>
      <c r="Z26" s="43"/>
      <c r="AA26" s="43"/>
      <c r="AB26" s="43"/>
      <c r="AC26" s="43"/>
      <c r="AD26" s="43"/>
    </row>
    <row r="27">
      <c r="B27" s="847" t="s">
        <v>42</v>
      </c>
      <c r="C27" s="876">
        <v>0.5</v>
      </c>
      <c r="D27" s="877" t="s">
        <v>60</v>
      </c>
      <c r="F27" s="43"/>
      <c r="G27" s="43"/>
      <c r="H27" s="43"/>
      <c r="I27" s="43"/>
      <c r="J27" s="43"/>
      <c r="K27" s="43"/>
      <c r="L27" s="44"/>
      <c r="M27" s="43"/>
      <c r="N27" s="43"/>
      <c r="O27" s="43"/>
      <c r="P27" s="43"/>
      <c r="Q27" s="43"/>
      <c r="R27" s="43"/>
      <c r="S27" s="44"/>
      <c r="T27" s="44"/>
      <c r="U27" s="43"/>
      <c r="V27" s="43"/>
      <c r="W27" s="43"/>
      <c r="X27" s="43"/>
      <c r="Y27" s="43"/>
      <c r="Z27" s="43"/>
      <c r="AA27" s="43"/>
      <c r="AB27" s="43"/>
      <c r="AC27" s="43"/>
      <c r="AD27" s="43"/>
    </row>
    <row r="28" ht="28.5">
      <c r="B28" s="878" t="s">
        <v>41</v>
      </c>
      <c r="C28" s="739">
        <v>0.20000000000000001</v>
      </c>
      <c r="D28" s="845" t="s">
        <v>60</v>
      </c>
      <c r="F28" s="43"/>
      <c r="G28" s="43"/>
      <c r="H28" s="43"/>
      <c r="I28" s="43"/>
      <c r="J28" s="43"/>
      <c r="K28" s="43"/>
      <c r="L28" s="44"/>
      <c r="M28" s="43"/>
      <c r="N28" s="43"/>
      <c r="O28" s="43"/>
      <c r="P28" s="43"/>
      <c r="Q28" s="43"/>
      <c r="R28" s="43"/>
      <c r="S28" s="44"/>
      <c r="T28" s="44"/>
      <c r="U28" s="43"/>
      <c r="V28" s="43"/>
      <c r="W28" s="43"/>
      <c r="X28" s="43"/>
      <c r="Y28" s="43"/>
      <c r="Z28" s="43"/>
      <c r="AA28" s="43"/>
      <c r="AB28" s="43"/>
      <c r="AC28" s="43"/>
      <c r="AD28" s="43"/>
    </row>
    <row r="29" ht="28.5">
      <c r="B29" s="878" t="s">
        <v>163</v>
      </c>
      <c r="C29" s="739">
        <v>0.20000000000000001</v>
      </c>
      <c r="D29" s="845" t="s">
        <v>60</v>
      </c>
      <c r="F29" s="43"/>
      <c r="G29" s="43"/>
      <c r="H29" s="43"/>
      <c r="I29" s="43"/>
      <c r="J29" s="43"/>
      <c r="K29" s="43"/>
      <c r="L29" s="44"/>
      <c r="M29" s="43"/>
      <c r="N29" s="43"/>
      <c r="O29" s="43"/>
      <c r="P29" s="43"/>
      <c r="Q29" s="43"/>
      <c r="R29" s="43"/>
      <c r="S29" s="44"/>
      <c r="T29" s="44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ht="15.75">
      <c r="B30" s="879" t="s">
        <v>43</v>
      </c>
      <c r="C30" s="880">
        <v>0.10000000000000001</v>
      </c>
      <c r="D30" s="881" t="s">
        <v>60</v>
      </c>
      <c r="F30" s="43"/>
      <c r="G30" s="43"/>
      <c r="H30" s="43"/>
      <c r="I30" s="43"/>
      <c r="J30" s="43"/>
      <c r="K30" s="43"/>
      <c r="L30" s="44"/>
      <c r="M30" s="43"/>
      <c r="N30" s="43"/>
      <c r="O30" s="43"/>
      <c r="P30" s="43"/>
      <c r="Q30" s="43"/>
      <c r="R30" s="43"/>
      <c r="S30" s="44"/>
      <c r="T30" s="44"/>
      <c r="U30" s="43"/>
      <c r="V30" s="43"/>
      <c r="W30" s="43"/>
      <c r="X30" s="43"/>
      <c r="Y30" s="43"/>
      <c r="Z30" s="43"/>
      <c r="AA30" s="43"/>
      <c r="AB30" s="43"/>
      <c r="AC30" s="43"/>
      <c r="AD30" s="43"/>
    </row>
    <row r="31" ht="26.25" hidden="1">
      <c r="B31" s="102" t="s">
        <v>142</v>
      </c>
      <c r="C31" s="103">
        <f>C27+C28+C29+C30</f>
        <v>0.99999999999999989</v>
      </c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3"/>
      <c r="N32" s="43"/>
      <c r="O32" s="43"/>
      <c r="P32" s="43"/>
      <c r="Q32" s="43"/>
      <c r="R32" s="43"/>
      <c r="S32" s="44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</row>
    <row r="33" ht="15.75">
      <c r="B33" s="43" t="s">
        <v>164</v>
      </c>
      <c r="C33" s="43"/>
      <c r="D33" s="43"/>
      <c r="E33" s="43"/>
      <c r="F33" s="43" t="s">
        <v>62</v>
      </c>
      <c r="G33" s="43"/>
      <c r="I33" s="43"/>
      <c r="L33" s="44"/>
      <c r="M33" s="43"/>
      <c r="N33" s="43"/>
      <c r="O33" s="43"/>
      <c r="P33" s="43"/>
      <c r="Q33" s="43"/>
      <c r="R33" s="43"/>
      <c r="S33" s="44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</row>
    <row r="34" ht="30" customHeight="1">
      <c r="B34" s="383" t="s">
        <v>63</v>
      </c>
      <c r="C34" s="384">
        <v>0.59999999999999998</v>
      </c>
      <c r="D34" s="385" t="s">
        <v>64</v>
      </c>
      <c r="F34" s="882" t="s">
        <v>63</v>
      </c>
      <c r="G34" s="883">
        <v>0.25</v>
      </c>
      <c r="I34" s="884"/>
      <c r="L34" s="44"/>
      <c r="M34" s="43"/>
      <c r="N34" s="43"/>
      <c r="O34" s="43"/>
      <c r="P34" s="43"/>
      <c r="Q34" s="43"/>
      <c r="R34" s="43"/>
      <c r="S34" s="44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>
      <c r="B35" s="388" t="s">
        <v>65</v>
      </c>
      <c r="C35" s="389">
        <v>0.11</v>
      </c>
      <c r="D35" s="390"/>
      <c r="E35" s="884"/>
      <c r="F35" s="882" t="s">
        <v>65</v>
      </c>
      <c r="G35" s="389">
        <v>0.17999999999999999</v>
      </c>
      <c r="I35" s="884"/>
      <c r="L35" s="44"/>
      <c r="M35" s="43"/>
      <c r="N35" s="43"/>
      <c r="O35" s="43"/>
      <c r="P35" s="43"/>
      <c r="Q35" s="43"/>
      <c r="R35" s="43"/>
      <c r="S35" s="44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</row>
    <row r="36">
      <c r="B36" s="388" t="s">
        <v>66</v>
      </c>
      <c r="C36" s="389">
        <v>0.22</v>
      </c>
      <c r="D36" s="390"/>
      <c r="E36" s="884"/>
      <c r="F36" s="882" t="s">
        <v>66</v>
      </c>
      <c r="G36" s="389">
        <v>0.25</v>
      </c>
      <c r="I36" s="884"/>
      <c r="L36" s="44"/>
      <c r="M36" s="43"/>
      <c r="N36" s="43"/>
      <c r="O36" s="43"/>
      <c r="P36" s="43"/>
      <c r="Q36" s="43"/>
      <c r="R36" s="43"/>
      <c r="S36" s="44"/>
      <c r="T36" s="44"/>
      <c r="U36" s="43"/>
      <c r="V36" s="43"/>
      <c r="W36" s="43"/>
      <c r="X36" s="43"/>
      <c r="Y36" s="43"/>
      <c r="Z36" s="43"/>
      <c r="AA36" s="43"/>
      <c r="AB36" s="43"/>
      <c r="AC36" s="43"/>
      <c r="AD36" s="43"/>
    </row>
    <row r="37" ht="28.5">
      <c r="B37" s="392" t="s">
        <v>143</v>
      </c>
      <c r="C37" s="393">
        <v>0.070000000000000007</v>
      </c>
      <c r="D37" s="394"/>
      <c r="E37" s="884"/>
      <c r="F37" s="885" t="s">
        <v>143</v>
      </c>
      <c r="G37" s="389">
        <v>0.23999999999999999</v>
      </c>
      <c r="I37" s="884"/>
      <c r="L37" s="44"/>
      <c r="M37" s="43"/>
      <c r="N37" s="43"/>
      <c r="O37" s="43"/>
      <c r="P37" s="43"/>
      <c r="Q37" s="43"/>
      <c r="R37" s="43"/>
      <c r="S37" s="44"/>
      <c r="T37" s="44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 ht="26.25" hidden="1">
      <c r="B38" s="120" t="s">
        <v>144</v>
      </c>
      <c r="C38" s="121">
        <f>C34+C35+C36+C37</f>
        <v>1</v>
      </c>
      <c r="D38" s="43"/>
      <c r="E38" s="43"/>
      <c r="F38" s="43"/>
      <c r="G38" s="43"/>
      <c r="H38" s="43"/>
      <c r="I38" s="43"/>
      <c r="J38" s="43"/>
      <c r="K38" s="122"/>
      <c r="L38" s="44"/>
      <c r="M38" s="43"/>
      <c r="N38" s="43"/>
      <c r="O38" s="43"/>
      <c r="P38" s="43"/>
      <c r="Q38" s="43"/>
      <c r="R38" s="43"/>
      <c r="S38" s="44"/>
      <c r="T38" s="44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43"/>
      <c r="N39" s="43"/>
      <c r="O39" s="43"/>
      <c r="P39" s="43"/>
      <c r="Q39" s="43"/>
      <c r="R39" s="43"/>
      <c r="S39" s="44"/>
      <c r="T39" s="44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ht="28.5">
      <c r="B40" s="886" t="s">
        <v>183</v>
      </c>
      <c r="C40" s="887">
        <v>6960</v>
      </c>
      <c r="D40" s="43"/>
      <c r="E40" s="43"/>
      <c r="G40" s="43"/>
      <c r="H40" s="43"/>
      <c r="I40" s="43"/>
      <c r="J40" s="43"/>
      <c r="K40" s="43"/>
      <c r="L40" s="44"/>
      <c r="M40" s="43"/>
      <c r="N40" s="43"/>
      <c r="O40" s="43"/>
      <c r="P40" s="43"/>
      <c r="Q40" s="43"/>
      <c r="R40" s="43"/>
      <c r="S40" s="44"/>
      <c r="T40" s="44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>
      <c r="B41" s="888"/>
      <c r="C41" s="138"/>
      <c r="D41" s="43"/>
      <c r="E41" s="43"/>
      <c r="G41" s="43"/>
      <c r="H41" s="43"/>
      <c r="I41" s="43"/>
      <c r="J41" s="43"/>
      <c r="K41" s="43"/>
      <c r="L41" s="44"/>
      <c r="M41" s="43"/>
      <c r="N41" s="43"/>
      <c r="O41" s="43"/>
      <c r="P41" s="43"/>
      <c r="Q41" s="43"/>
      <c r="R41" s="43"/>
      <c r="S41" s="44"/>
      <c r="T41" s="44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ht="16.5">
      <c r="B42" s="39" t="s">
        <v>70</v>
      </c>
      <c r="C42" s="43"/>
      <c r="D42" s="43"/>
      <c r="E42" s="43"/>
      <c r="F42" s="43"/>
      <c r="G42" s="43"/>
      <c r="H42" s="43"/>
      <c r="I42" s="43"/>
      <c r="J42" s="43"/>
      <c r="K42" s="43"/>
      <c r="L42" s="44"/>
      <c r="M42" s="43"/>
      <c r="N42" s="43"/>
      <c r="O42" s="43"/>
      <c r="P42" s="43"/>
      <c r="Q42" s="43"/>
      <c r="R42" s="43"/>
      <c r="S42" s="44"/>
      <c r="T42" s="44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>
      <c r="B43" s="79" t="s">
        <v>71</v>
      </c>
      <c r="C43" s="759">
        <f>C40*C25</f>
        <v>1740</v>
      </c>
      <c r="D43" s="378" t="s">
        <v>72</v>
      </c>
      <c r="E43" s="760" t="s">
        <v>73</v>
      </c>
      <c r="F43" s="760"/>
      <c r="G43" s="761"/>
      <c r="H43" s="43"/>
      <c r="I43" s="43"/>
      <c r="J43" s="43"/>
      <c r="K43" s="43"/>
      <c r="L43" s="44"/>
      <c r="M43" s="43"/>
      <c r="N43" s="43"/>
      <c r="O43" s="43"/>
      <c r="P43" s="43"/>
      <c r="Q43" s="43"/>
      <c r="R43" s="43"/>
      <c r="S43" s="44"/>
      <c r="T43" s="44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>
      <c r="B44" s="762" t="s">
        <v>74</v>
      </c>
      <c r="C44" s="763">
        <f>C19*C43</f>
        <v>226.20000000000002</v>
      </c>
      <c r="D44" s="379" t="s">
        <v>72</v>
      </c>
      <c r="E44" s="764" t="s">
        <v>75</v>
      </c>
      <c r="F44" s="764"/>
      <c r="G44" s="765"/>
      <c r="H44" s="43"/>
      <c r="I44" s="43"/>
      <c r="J44" s="43"/>
      <c r="K44" s="43"/>
      <c r="L44" s="44"/>
      <c r="M44" s="43"/>
      <c r="N44" s="43"/>
      <c r="O44" s="43"/>
      <c r="P44" s="43"/>
      <c r="Q44" s="43"/>
      <c r="R44" s="43"/>
      <c r="S44" s="44"/>
      <c r="T44" s="44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>
      <c r="B45" s="762" t="s">
        <v>76</v>
      </c>
      <c r="C45" s="763">
        <f>C20*C43</f>
        <v>522</v>
      </c>
      <c r="D45" s="379" t="s">
        <v>77</v>
      </c>
      <c r="E45" s="764" t="s">
        <v>78</v>
      </c>
      <c r="F45" s="764"/>
      <c r="G45" s="765"/>
      <c r="H45" s="43"/>
      <c r="I45" s="43"/>
      <c r="J45" s="43"/>
      <c r="K45" s="43"/>
      <c r="L45" s="44"/>
      <c r="M45" s="43"/>
      <c r="N45" s="43"/>
      <c r="O45" s="43"/>
      <c r="P45" s="43"/>
      <c r="Q45" s="43"/>
      <c r="R45" s="43"/>
      <c r="S45" s="44"/>
      <c r="T45" s="44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>
      <c r="B46" s="762" t="s">
        <v>79</v>
      </c>
      <c r="C46" s="763">
        <v>0</v>
      </c>
      <c r="D46" s="379" t="s">
        <v>81</v>
      </c>
      <c r="E46" s="764" t="s">
        <v>166</v>
      </c>
      <c r="F46" s="764"/>
      <c r="G46" s="765"/>
      <c r="H46" s="43"/>
      <c r="I46" s="43"/>
      <c r="J46" s="43"/>
      <c r="K46" s="43"/>
      <c r="L46" s="44"/>
      <c r="M46" s="43"/>
      <c r="N46" s="43"/>
      <c r="O46" s="43"/>
      <c r="P46" s="43"/>
      <c r="Q46" s="43"/>
      <c r="R46" s="43"/>
      <c r="S46" s="44"/>
      <c r="T46" s="44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>
      <c r="B47" s="762" t="s">
        <v>80</v>
      </c>
      <c r="C47" s="763">
        <v>0</v>
      </c>
      <c r="D47" s="379" t="s">
        <v>81</v>
      </c>
      <c r="E47" s="764" t="s">
        <v>167</v>
      </c>
      <c r="F47" s="764"/>
      <c r="G47" s="765"/>
      <c r="H47" s="43"/>
      <c r="I47" s="43"/>
      <c r="J47" s="43"/>
      <c r="K47" s="43"/>
      <c r="L47" s="44"/>
      <c r="M47" s="43"/>
      <c r="N47" s="43"/>
      <c r="O47" s="43"/>
      <c r="P47" s="43"/>
      <c r="Q47" s="43"/>
      <c r="R47" s="43"/>
      <c r="S47" s="44"/>
      <c r="T47" s="44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 ht="28.5">
      <c r="B48" s="766" t="s">
        <v>83</v>
      </c>
      <c r="C48" s="763">
        <f>C43-C44</f>
        <v>1513.8</v>
      </c>
      <c r="D48" s="379" t="s">
        <v>72</v>
      </c>
      <c r="E48" s="764" t="s">
        <v>148</v>
      </c>
      <c r="F48" s="764"/>
      <c r="G48" s="765"/>
      <c r="H48" s="43"/>
      <c r="I48" s="43"/>
      <c r="J48" s="43"/>
      <c r="K48" s="43"/>
      <c r="L48" s="44"/>
      <c r="M48" s="43"/>
      <c r="N48" s="43"/>
      <c r="O48" s="43"/>
      <c r="P48" s="43"/>
      <c r="Q48" s="43"/>
      <c r="R48" s="43"/>
      <c r="S48" s="44"/>
      <c r="T48" s="44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>
      <c r="B49" s="766" t="s">
        <v>85</v>
      </c>
      <c r="C49" s="767">
        <f>C48++C44+C45+C46</f>
        <v>2262</v>
      </c>
      <c r="D49" s="379" t="s">
        <v>81</v>
      </c>
      <c r="E49" s="764" t="s">
        <v>168</v>
      </c>
      <c r="F49" s="764"/>
      <c r="G49" s="765"/>
      <c r="H49" s="43"/>
      <c r="I49" s="43"/>
      <c r="J49" s="43"/>
      <c r="K49" s="43" t="s">
        <v>130</v>
      </c>
      <c r="L49" s="44"/>
      <c r="M49" s="43"/>
      <c r="N49" s="43"/>
      <c r="O49" s="43"/>
      <c r="P49" s="43"/>
      <c r="Q49" s="43"/>
      <c r="R49" s="43"/>
      <c r="S49" s="44"/>
      <c r="T49" s="44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 ht="28.5">
      <c r="B50" s="766" t="s">
        <v>87</v>
      </c>
      <c r="C50" s="767">
        <f>C49*0.18</f>
        <v>407.15999999999997</v>
      </c>
      <c r="D50" s="379" t="s">
        <v>72</v>
      </c>
      <c r="E50" s="764" t="s">
        <v>88</v>
      </c>
      <c r="F50" s="764"/>
      <c r="G50" s="765"/>
      <c r="H50" s="43"/>
      <c r="I50" s="43"/>
      <c r="J50" s="43"/>
      <c r="K50" s="43"/>
      <c r="L50" s="44"/>
      <c r="M50" s="43"/>
      <c r="N50" s="43"/>
      <c r="O50" s="43"/>
      <c r="P50" s="43"/>
      <c r="Q50" s="43"/>
      <c r="R50" s="43"/>
      <c r="S50" s="44"/>
      <c r="T50" s="44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 ht="15.75">
      <c r="B51" s="768" t="s">
        <v>89</v>
      </c>
      <c r="C51" s="769">
        <f>C40-C49-C50</f>
        <v>4290.8400000000001</v>
      </c>
      <c r="D51" s="380" t="s">
        <v>72</v>
      </c>
      <c r="E51" s="770" t="s">
        <v>90</v>
      </c>
      <c r="F51" s="770"/>
      <c r="G51" s="771"/>
      <c r="H51" s="43"/>
      <c r="I51" s="43"/>
      <c r="J51" s="138"/>
      <c r="K51" s="43"/>
      <c r="L51" s="44"/>
      <c r="M51" s="43"/>
      <c r="N51" s="43"/>
      <c r="O51" s="43"/>
      <c r="P51" s="43"/>
      <c r="Q51" s="43"/>
      <c r="R51" s="43"/>
      <c r="S51" s="44"/>
      <c r="T51" s="44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>
      <c r="B52" s="43"/>
      <c r="C52" s="136"/>
      <c r="D52" s="43"/>
      <c r="E52" s="43"/>
      <c r="F52" s="43"/>
      <c r="G52" s="43"/>
      <c r="H52" s="43"/>
      <c r="I52" s="43"/>
      <c r="J52" s="43"/>
      <c r="K52" s="43"/>
      <c r="L52" s="44"/>
      <c r="M52" s="43"/>
      <c r="N52" s="43"/>
      <c r="O52" s="43"/>
      <c r="P52" s="43"/>
      <c r="Q52" s="43"/>
      <c r="R52" s="43"/>
      <c r="S52" s="44"/>
      <c r="T52" s="44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hidden="1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4"/>
      <c r="M53" s="43"/>
      <c r="N53" s="43"/>
      <c r="O53" s="43"/>
      <c r="P53" s="43"/>
      <c r="Q53" s="43"/>
      <c r="R53" s="43"/>
      <c r="S53" s="44"/>
      <c r="T53" s="44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ht="18.75">
      <c r="B54" s="139" t="s">
        <v>92</v>
      </c>
      <c r="AQ54" s="140"/>
    </row>
    <row r="55" ht="15.75">
      <c r="A55" s="103"/>
      <c r="B55" s="140"/>
      <c r="C55" s="103"/>
      <c r="D55" s="103"/>
      <c r="E55" s="772"/>
      <c r="F55" s="335"/>
      <c r="G55" s="773"/>
      <c r="H55" s="773"/>
      <c r="I55" s="773"/>
      <c r="J55" s="773"/>
      <c r="K55" s="774"/>
      <c r="L55" s="140"/>
      <c r="M55" s="145" t="s">
        <v>93</v>
      </c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8"/>
      <c r="AO55" s="103"/>
      <c r="AP55" s="775" t="s">
        <v>94</v>
      </c>
      <c r="AQ55" s="140"/>
    </row>
    <row r="56" ht="15.75" customHeight="1">
      <c r="A56" s="103"/>
      <c r="B56" s="43"/>
      <c r="C56" s="103"/>
      <c r="D56" s="103"/>
      <c r="E56" s="776" t="s">
        <v>96</v>
      </c>
      <c r="F56" s="776" t="s">
        <v>55</v>
      </c>
      <c r="G56" s="777" t="s">
        <v>97</v>
      </c>
      <c r="H56" s="778"/>
      <c r="I56" s="779" t="s">
        <v>58</v>
      </c>
      <c r="J56" s="780"/>
      <c r="K56" s="776" t="s">
        <v>94</v>
      </c>
      <c r="M56" s="154">
        <f>C51</f>
        <v>4290.8400000000001</v>
      </c>
      <c r="N56" s="781"/>
      <c r="O56" s="781"/>
      <c r="P56" s="782" t="s">
        <v>32</v>
      </c>
      <c r="Q56" s="782"/>
      <c r="R56" s="782"/>
      <c r="S56" s="782"/>
      <c r="T56" s="782"/>
      <c r="U56" s="782"/>
      <c r="V56" s="782"/>
      <c r="W56" s="782"/>
      <c r="X56" s="782"/>
      <c r="Y56" s="782"/>
      <c r="Z56" s="782"/>
      <c r="AA56" s="782"/>
      <c r="AB56" s="782"/>
      <c r="AC56" s="782"/>
      <c r="AD56" s="782"/>
      <c r="AE56" s="782"/>
      <c r="AF56" s="782"/>
      <c r="AG56" s="146"/>
      <c r="AH56" s="782"/>
      <c r="AI56" s="782"/>
      <c r="AJ56" s="782"/>
      <c r="AK56" s="782"/>
      <c r="AL56" s="782"/>
      <c r="AM56" s="782"/>
      <c r="AN56" s="783"/>
      <c r="AO56" s="103"/>
      <c r="AP56" s="784"/>
    </row>
    <row r="57" ht="27" customHeight="1">
      <c r="A57" s="103"/>
      <c r="C57" s="103"/>
      <c r="D57" s="103"/>
      <c r="E57" s="785"/>
      <c r="F57" s="785"/>
      <c r="G57" s="786"/>
      <c r="H57" s="787"/>
      <c r="I57" s="788"/>
      <c r="J57" s="789"/>
      <c r="K57" s="785"/>
      <c r="M57" s="161">
        <f>M56*0.5</f>
        <v>2145.4200000000001</v>
      </c>
      <c r="N57" s="790" t="s">
        <v>42</v>
      </c>
      <c r="O57" s="791"/>
      <c r="P57" s="791"/>
      <c r="Q57" s="791"/>
      <c r="R57" s="792"/>
      <c r="S57" s="165"/>
      <c r="T57" s="793">
        <f>M56*0.2</f>
        <v>858.16800000000012</v>
      </c>
      <c r="U57" s="794" t="s">
        <v>41</v>
      </c>
      <c r="V57" s="795"/>
      <c r="W57" s="795"/>
      <c r="X57" s="795"/>
      <c r="Y57" s="796"/>
      <c r="Z57" s="103"/>
      <c r="AA57" s="103"/>
      <c r="AB57" s="797">
        <f>M56*0.2</f>
        <v>858.16800000000012</v>
      </c>
      <c r="AC57" s="798" t="s">
        <v>163</v>
      </c>
      <c r="AD57" s="799"/>
      <c r="AE57" s="799"/>
      <c r="AF57" s="799"/>
      <c r="AG57" s="800"/>
      <c r="AH57" s="103"/>
      <c r="AI57" s="801">
        <f>M56*0.1</f>
        <v>429.08400000000006</v>
      </c>
      <c r="AJ57" s="794" t="s">
        <v>43</v>
      </c>
      <c r="AK57" s="795"/>
      <c r="AL57" s="795"/>
      <c r="AM57" s="795"/>
      <c r="AN57" s="796"/>
      <c r="AO57" s="103"/>
      <c r="AP57" s="103"/>
      <c r="AS57" s="131"/>
    </row>
    <row r="58" ht="44.25" customHeight="1">
      <c r="A58" s="103"/>
      <c r="B58" s="175" t="s">
        <v>98</v>
      </c>
      <c r="C58" s="176" t="s">
        <v>99</v>
      </c>
      <c r="D58" s="140"/>
      <c r="E58" s="802"/>
      <c r="F58" s="802"/>
      <c r="G58" s="803"/>
      <c r="H58" s="804"/>
      <c r="I58" s="805" t="s">
        <v>51</v>
      </c>
      <c r="J58" s="806" t="s">
        <v>46</v>
      </c>
      <c r="K58" s="802"/>
      <c r="M58" s="180" t="s">
        <v>56</v>
      </c>
      <c r="N58" s="181" t="s">
        <v>55</v>
      </c>
      <c r="O58" s="182" t="s">
        <v>97</v>
      </c>
      <c r="P58" s="183"/>
      <c r="Q58" s="184" t="s">
        <v>51</v>
      </c>
      <c r="R58" s="185" t="s">
        <v>46</v>
      </c>
      <c r="T58" s="180" t="s">
        <v>56</v>
      </c>
      <c r="U58" s="186" t="s">
        <v>55</v>
      </c>
      <c r="V58" s="187" t="s">
        <v>97</v>
      </c>
      <c r="W58" s="188"/>
      <c r="X58" s="189" t="s">
        <v>51</v>
      </c>
      <c r="Y58" s="190" t="s">
        <v>46</v>
      </c>
      <c r="Z58" s="191"/>
      <c r="AA58" s="191"/>
      <c r="AB58" s="180" t="s">
        <v>56</v>
      </c>
      <c r="AC58" s="186" t="s">
        <v>55</v>
      </c>
      <c r="AD58" s="187" t="s">
        <v>97</v>
      </c>
      <c r="AE58" s="188"/>
      <c r="AF58" s="189" t="s">
        <v>51</v>
      </c>
      <c r="AG58" s="190" t="s">
        <v>46</v>
      </c>
      <c r="AH58" s="196"/>
      <c r="AI58" s="180" t="s">
        <v>56</v>
      </c>
      <c r="AJ58" s="186" t="s">
        <v>55</v>
      </c>
      <c r="AK58" s="187" t="s">
        <v>97</v>
      </c>
      <c r="AL58" s="188"/>
      <c r="AM58" s="189" t="s">
        <v>51</v>
      </c>
      <c r="AN58" s="190" t="s">
        <v>46</v>
      </c>
      <c r="AO58" s="140"/>
    </row>
    <row r="59">
      <c r="A59" s="103"/>
      <c r="B59" s="140"/>
      <c r="C59" s="140"/>
      <c r="D59" s="140"/>
      <c r="E59" s="807"/>
      <c r="F59" s="208"/>
      <c r="G59" s="209"/>
      <c r="H59" s="209"/>
      <c r="I59" s="808"/>
      <c r="J59" s="809"/>
      <c r="K59" s="296"/>
      <c r="M59" s="206"/>
      <c r="N59" s="207"/>
      <c r="O59" s="208"/>
      <c r="P59" s="209"/>
      <c r="Q59" s="140"/>
      <c r="R59" s="810"/>
      <c r="T59" s="212"/>
      <c r="U59" s="213"/>
      <c r="V59" s="213"/>
      <c r="W59" s="213"/>
      <c r="X59" s="273"/>
      <c r="Y59" s="811"/>
      <c r="Z59" s="140"/>
      <c r="AA59" s="140"/>
      <c r="AB59" s="216"/>
      <c r="AC59" s="213"/>
      <c r="AD59" s="217"/>
      <c r="AE59" s="217"/>
      <c r="AF59" s="155"/>
      <c r="AG59" s="155"/>
      <c r="AH59" s="140"/>
      <c r="AI59" s="213"/>
      <c r="AJ59" s="213"/>
      <c r="AK59" s="213"/>
      <c r="AL59" s="217"/>
      <c r="AM59" s="140"/>
      <c r="AN59" s="155"/>
      <c r="AO59" s="140"/>
      <c r="AP59" s="218"/>
      <c r="AQ59" s="812"/>
      <c r="AR59" s="813">
        <f>AM61+AF61++X61+Q61+I61+I66+I68+I70+I72+T66+T68+T70+T72+AE66+AE68+AE72+AP66+AP68+AP70+BA66+BA68+BA70+BA76+AP76+AE76+T76+I76+I78+I80+I86+I88+I90+I96+I106+I110+I112+I116+I126+I130</f>
        <v>356.90095751331313</v>
      </c>
    </row>
    <row r="60" ht="15.75">
      <c r="A60" s="103"/>
      <c r="B60" s="140" t="s">
        <v>169</v>
      </c>
      <c r="C60" s="103"/>
      <c r="D60" s="103"/>
      <c r="E60" s="329"/>
      <c r="F60" s="225"/>
      <c r="G60" s="231"/>
      <c r="H60" s="231"/>
      <c r="I60" s="814">
        <f>C61*C25</f>
        <v>1740</v>
      </c>
      <c r="J60" s="815"/>
      <c r="K60" s="296"/>
      <c r="M60" s="223"/>
      <c r="N60" s="224"/>
      <c r="O60" s="225"/>
      <c r="P60" s="217"/>
      <c r="Q60" s="226"/>
      <c r="R60" s="227">
        <f>M57*0.12</f>
        <v>257.4504</v>
      </c>
      <c r="T60" s="212"/>
      <c r="U60" s="225"/>
      <c r="V60" s="225"/>
      <c r="W60" s="225"/>
      <c r="X60" s="228"/>
      <c r="Y60" s="229">
        <f>T57*0.11</f>
        <v>94.398480000000021</v>
      </c>
      <c r="Z60" s="103"/>
      <c r="AA60" s="103"/>
      <c r="AB60" s="230"/>
      <c r="AC60" s="225"/>
      <c r="AD60" s="231"/>
      <c r="AE60" s="231"/>
      <c r="AF60" s="232"/>
      <c r="AG60" s="232">
        <f>AB57*0.11</f>
        <v>94.398480000000021</v>
      </c>
      <c r="AH60" s="103"/>
      <c r="AI60" s="225"/>
      <c r="AJ60" s="225"/>
      <c r="AK60" s="225"/>
      <c r="AL60" s="231"/>
      <c r="AM60" s="816"/>
      <c r="AN60" s="232">
        <f>AI57*0.05</f>
        <v>21.454200000000004</v>
      </c>
      <c r="AO60" s="103"/>
      <c r="AP60" s="103"/>
      <c r="AQ60" s="812"/>
      <c r="AR60" s="812"/>
    </row>
    <row r="61" ht="15.75">
      <c r="A61" s="103" t="s">
        <v>101</v>
      </c>
      <c r="B61" s="234" t="s">
        <v>102</v>
      </c>
      <c r="C61" s="235">
        <f>C40</f>
        <v>6960</v>
      </c>
      <c r="D61" s="236"/>
      <c r="E61" s="254">
        <f>C50</f>
        <v>407.15999999999997</v>
      </c>
      <c r="F61" s="254">
        <f>C47</f>
        <v>0</v>
      </c>
      <c r="G61" s="251">
        <f>I60*C20</f>
        <v>522</v>
      </c>
      <c r="H61" s="252"/>
      <c r="I61" s="250">
        <f>I60*C19</f>
        <v>226.20000000000002</v>
      </c>
      <c r="J61" s="286">
        <f>I60-I61</f>
        <v>1513.8</v>
      </c>
      <c r="K61" s="545">
        <f>E61++F61+I61</f>
        <v>633.36000000000001</v>
      </c>
      <c r="M61" s="249">
        <f>M57-M57/1.18</f>
        <v>327.26745762711857</v>
      </c>
      <c r="N61" s="817">
        <v>0</v>
      </c>
      <c r="O61" s="244">
        <f>R60*C20</f>
        <v>77.235119999999995</v>
      </c>
      <c r="P61" s="245"/>
      <c r="Q61" s="246">
        <f>R60*C19</f>
        <v>33.468552000000003</v>
      </c>
      <c r="R61" s="247">
        <f>R60-Q61</f>
        <v>223.98184800000001</v>
      </c>
      <c r="S61" s="248"/>
      <c r="T61" s="249">
        <f>T57-T57/1.18</f>
        <v>130.90698305084743</v>
      </c>
      <c r="U61" s="250">
        <v>0</v>
      </c>
      <c r="V61" s="251">
        <f>Y60*C20</f>
        <v>28.319544000000004</v>
      </c>
      <c r="W61" s="252"/>
      <c r="X61" s="250">
        <f>Y60*C19</f>
        <v>12.271802400000004</v>
      </c>
      <c r="Y61" s="247">
        <f>Y60-X61</f>
        <v>82.126677600000022</v>
      </c>
      <c r="Z61" s="253"/>
      <c r="AA61" s="253"/>
      <c r="AB61" s="254">
        <f>AB57-AB57/1.18</f>
        <v>130.90698305084743</v>
      </c>
      <c r="AC61" s="246">
        <v>0</v>
      </c>
      <c r="AD61" s="251">
        <f>AG60*C20</f>
        <v>28.319544000000004</v>
      </c>
      <c r="AE61" s="252"/>
      <c r="AF61" s="247">
        <f>AG60*C19</f>
        <v>12.271802400000004</v>
      </c>
      <c r="AG61" s="255">
        <f>AG60-AF61</f>
        <v>82.126677600000022</v>
      </c>
      <c r="AH61" s="253"/>
      <c r="AI61" s="254">
        <f>AI57-AI57/1.18</f>
        <v>65.453491525423715</v>
      </c>
      <c r="AJ61" s="246">
        <v>0</v>
      </c>
      <c r="AK61" s="251">
        <f>AN60*C20</f>
        <v>6.4362600000000008</v>
      </c>
      <c r="AL61" s="252"/>
      <c r="AM61" s="250">
        <f>AN60*C19</f>
        <v>2.7890460000000004</v>
      </c>
      <c r="AN61" s="247">
        <f>AN60-AM61</f>
        <v>18.665154000000005</v>
      </c>
      <c r="AO61" s="236"/>
      <c r="AP61" s="818">
        <f>M61+N61+Q61+T61+U61+X61+AB61+AC61+AF61+AI61+AJ61+AM61</f>
        <v>715.33611805423709</v>
      </c>
      <c r="AQ61" s="813"/>
      <c r="AR61" s="813"/>
    </row>
    <row r="62">
      <c r="B62" s="103"/>
      <c r="C62" s="131"/>
      <c r="M62" s="236"/>
      <c r="N62" s="236"/>
      <c r="O62" s="236"/>
      <c r="P62" s="233"/>
      <c r="Q62" s="236"/>
      <c r="R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</row>
    <row r="63">
      <c r="B63" s="140"/>
      <c r="M63" s="236"/>
      <c r="N63" s="236"/>
      <c r="O63" s="236"/>
      <c r="P63" s="233"/>
      <c r="Q63" s="236"/>
      <c r="R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</row>
    <row r="64" ht="18.75">
      <c r="B64" s="139" t="s">
        <v>103</v>
      </c>
      <c r="M64" s="36" t="s">
        <v>170</v>
      </c>
      <c r="X64" s="36" t="s">
        <v>104</v>
      </c>
      <c r="AI64" s="36" t="s">
        <v>171</v>
      </c>
      <c r="AO64" s="236"/>
      <c r="AP64" s="236"/>
      <c r="AT64" s="36" t="s">
        <v>106</v>
      </c>
    </row>
    <row r="65" ht="15.75">
      <c r="A65" s="103" t="s">
        <v>107</v>
      </c>
      <c r="B65" s="140" t="s">
        <v>108</v>
      </c>
      <c r="C65" s="236"/>
      <c r="D65" s="236"/>
      <c r="E65" s="257"/>
      <c r="F65" s="258"/>
      <c r="G65" s="258"/>
      <c r="H65" s="258"/>
      <c r="I65" s="259">
        <f>C66*G34</f>
        <v>227.06999999999999</v>
      </c>
      <c r="J65" s="260"/>
      <c r="K65" s="261"/>
      <c r="M65" s="140" t="s">
        <v>108</v>
      </c>
      <c r="N65" s="236"/>
      <c r="O65" s="236"/>
      <c r="P65" s="257"/>
      <c r="Q65" s="258"/>
      <c r="R65" s="258"/>
      <c r="S65" s="258"/>
      <c r="T65" s="259">
        <f>N66*G34</f>
        <v>33.597277200000001</v>
      </c>
      <c r="U65" s="260"/>
      <c r="V65" s="261"/>
      <c r="X65" s="140" t="s">
        <v>108</v>
      </c>
      <c r="Y65" s="236"/>
      <c r="Z65" s="236"/>
      <c r="AA65" s="257"/>
      <c r="AB65" s="258"/>
      <c r="AC65" s="258"/>
      <c r="AD65" s="258"/>
      <c r="AE65" s="259">
        <f>Y66*G34</f>
        <v>12.319001640000003</v>
      </c>
      <c r="AF65" s="260"/>
      <c r="AG65" s="261"/>
      <c r="AI65" s="140" t="s">
        <v>108</v>
      </c>
      <c r="AJ65" s="236"/>
      <c r="AK65" s="236"/>
      <c r="AL65" s="257"/>
      <c r="AM65" s="258"/>
      <c r="AN65" s="258"/>
      <c r="AO65" s="258"/>
      <c r="AP65" s="259">
        <f>AJ66*G34</f>
        <v>12.319001640000003</v>
      </c>
      <c r="AQ65" s="260"/>
      <c r="AR65" s="261"/>
      <c r="AT65" s="140" t="s">
        <v>108</v>
      </c>
      <c r="AU65" s="236"/>
      <c r="AV65" s="236"/>
      <c r="AW65" s="257"/>
      <c r="AX65" s="258"/>
      <c r="AY65" s="258"/>
      <c r="AZ65" s="258"/>
      <c r="BA65" s="259">
        <f>AU66*G34</f>
        <v>2.7997731000000008</v>
      </c>
      <c r="BB65" s="260"/>
      <c r="BC65" s="672"/>
      <c r="BD65" s="819" t="s">
        <v>154</v>
      </c>
      <c r="BE65" s="819"/>
    </row>
    <row r="66">
      <c r="A66" s="103"/>
      <c r="B66" s="267" t="s">
        <v>109</v>
      </c>
      <c r="C66" s="268">
        <f>J61*C34</f>
        <v>908.27999999999997</v>
      </c>
      <c r="D66" s="236"/>
      <c r="E66" s="270">
        <f>C66-C66/1.18</f>
        <v>138.55118644067795</v>
      </c>
      <c r="F66" s="270">
        <v>0</v>
      </c>
      <c r="G66" s="273">
        <v>0</v>
      </c>
      <c r="H66" s="273">
        <f>I65*C20</f>
        <v>68.120999999999995</v>
      </c>
      <c r="I66" s="273">
        <f>I65*C19</f>
        <v>29.519100000000002</v>
      </c>
      <c r="J66" s="274">
        <f>I65-I66</f>
        <v>197.55089999999998</v>
      </c>
      <c r="K66" s="275">
        <f>E66+I66</f>
        <v>168.07028644067796</v>
      </c>
      <c r="M66" s="267" t="s">
        <v>109</v>
      </c>
      <c r="N66" s="268">
        <f>R61*C34</f>
        <v>134.3891088</v>
      </c>
      <c r="O66" s="236"/>
      <c r="P66" s="270">
        <f>N66-N66/1.18</f>
        <v>20.500033545762705</v>
      </c>
      <c r="Q66" s="270">
        <v>0</v>
      </c>
      <c r="R66" s="273">
        <v>0</v>
      </c>
      <c r="S66" s="273">
        <f>T65*C20</f>
        <v>10.079183159999999</v>
      </c>
      <c r="T66" s="273">
        <f>T65*C19</f>
        <v>4.367646036</v>
      </c>
      <c r="U66" s="274">
        <f>T65-T66</f>
        <v>29.229631164000001</v>
      </c>
      <c r="V66" s="275">
        <f>P66+T66</f>
        <v>24.867679581762705</v>
      </c>
      <c r="X66" s="267" t="s">
        <v>109</v>
      </c>
      <c r="Y66" s="268">
        <f>Y61*C34</f>
        <v>49.276006560000013</v>
      </c>
      <c r="Z66" s="236"/>
      <c r="AA66" s="270">
        <f>Y66-Y66/1.18</f>
        <v>7.5166789667796579</v>
      </c>
      <c r="AB66" s="270">
        <v>0</v>
      </c>
      <c r="AC66" s="273">
        <v>0</v>
      </c>
      <c r="AD66" s="273">
        <f>AE65*C20</f>
        <v>3.6957004920000007</v>
      </c>
      <c r="AE66" s="273">
        <f>AE65*C19</f>
        <v>1.6014702132000005</v>
      </c>
      <c r="AF66" s="274">
        <f>AE65-AE66</f>
        <v>10.717531426800003</v>
      </c>
      <c r="AG66" s="275">
        <f>AA66+AE66</f>
        <v>9.1181491799796586</v>
      </c>
      <c r="AI66" s="267" t="s">
        <v>109</v>
      </c>
      <c r="AJ66" s="268">
        <f>AG61*C34</f>
        <v>49.276006560000013</v>
      </c>
      <c r="AK66" s="236"/>
      <c r="AL66" s="270">
        <f>AJ66-AJ66/1.18</f>
        <v>7.5166789667796579</v>
      </c>
      <c r="AM66" s="270">
        <v>0</v>
      </c>
      <c r="AN66" s="273">
        <v>0</v>
      </c>
      <c r="AO66" s="273">
        <f>AP65*C20</f>
        <v>3.6957004920000007</v>
      </c>
      <c r="AP66" s="273">
        <f>AP65*C19</f>
        <v>1.6014702132000005</v>
      </c>
      <c r="AQ66" s="274">
        <f>AP65-AP66</f>
        <v>10.717531426800003</v>
      </c>
      <c r="AR66" s="275">
        <f>AL66+AP66</f>
        <v>9.1181491799796586</v>
      </c>
      <c r="AT66" s="267" t="s">
        <v>109</v>
      </c>
      <c r="AU66" s="268">
        <f>AN61*C34</f>
        <v>11.199092400000003</v>
      </c>
      <c r="AV66" s="236"/>
      <c r="AW66" s="270">
        <f>AU66-AU66/1.18</f>
        <v>1.7083361288135599</v>
      </c>
      <c r="AX66" s="270">
        <v>0</v>
      </c>
      <c r="AY66" s="273">
        <v>0</v>
      </c>
      <c r="AZ66" s="273">
        <f>BA65*C20</f>
        <v>0.83993193000000022</v>
      </c>
      <c r="BA66" s="273">
        <f>BA65*C19</f>
        <v>0.36397050300000011</v>
      </c>
      <c r="BB66" s="274">
        <f>BA65-BA66</f>
        <v>2.4358025970000008</v>
      </c>
      <c r="BC66" s="674">
        <f>AW66+BA66</f>
        <v>2.0723066318135599</v>
      </c>
      <c r="BD66" s="663"/>
      <c r="BE66" s="663"/>
    </row>
    <row r="67">
      <c r="A67" s="103"/>
      <c r="B67" s="277"/>
      <c r="C67" s="278"/>
      <c r="D67" s="236"/>
      <c r="E67" s="270"/>
      <c r="F67" s="273"/>
      <c r="G67" s="273"/>
      <c r="H67" s="273"/>
      <c r="I67" s="279">
        <f>C68*G35</f>
        <v>29.973240000000001</v>
      </c>
      <c r="J67" s="280"/>
      <c r="K67" s="275"/>
      <c r="M67" s="277"/>
      <c r="N67" s="278"/>
      <c r="O67" s="236"/>
      <c r="P67" s="270"/>
      <c r="Q67" s="273"/>
      <c r="R67" s="273"/>
      <c r="S67" s="273"/>
      <c r="T67" s="279">
        <f>N68*G35</f>
        <v>4.4348405904000003</v>
      </c>
      <c r="U67" s="280"/>
      <c r="V67" s="275"/>
      <c r="X67" s="277"/>
      <c r="Y67" s="278"/>
      <c r="Z67" s="236"/>
      <c r="AA67" s="270"/>
      <c r="AB67" s="273"/>
      <c r="AC67" s="273"/>
      <c r="AD67" s="273"/>
      <c r="AE67" s="279">
        <f>Y68*G35</f>
        <v>1.6261082164800003</v>
      </c>
      <c r="AF67" s="280"/>
      <c r="AG67" s="275"/>
      <c r="AI67" s="277"/>
      <c r="AJ67" s="278"/>
      <c r="AK67" s="236"/>
      <c r="AL67" s="270"/>
      <c r="AM67" s="273"/>
      <c r="AN67" s="273"/>
      <c r="AO67" s="273"/>
      <c r="AP67" s="279">
        <f>AJ68*G35</f>
        <v>1.6261082164800003</v>
      </c>
      <c r="AQ67" s="280"/>
      <c r="AR67" s="275"/>
      <c r="AT67" s="277"/>
      <c r="AU67" s="278"/>
      <c r="AV67" s="236"/>
      <c r="AW67" s="270"/>
      <c r="AX67" s="273"/>
      <c r="AY67" s="273"/>
      <c r="AZ67" s="273"/>
      <c r="BA67" s="279">
        <f>AU68*G35</f>
        <v>0.36957004920000008</v>
      </c>
      <c r="BB67" s="280"/>
      <c r="BC67" s="674"/>
      <c r="BD67" s="663"/>
      <c r="BE67" s="663"/>
    </row>
    <row r="68">
      <c r="A68" s="103"/>
      <c r="B68" s="277" t="s">
        <v>65</v>
      </c>
      <c r="C68" s="281">
        <f>J61*C35</f>
        <v>166.518</v>
      </c>
      <c r="D68" s="236"/>
      <c r="E68" s="270">
        <f>C68-C68/1.18</f>
        <v>25.401050847457611</v>
      </c>
      <c r="F68" s="273">
        <v>0</v>
      </c>
      <c r="G68" s="273">
        <v>0</v>
      </c>
      <c r="H68" s="273">
        <f>I67*C20</f>
        <v>8.9919720000000005</v>
      </c>
      <c r="I68" s="273">
        <f>I67*C19</f>
        <v>3.8965212</v>
      </c>
      <c r="J68" s="274">
        <f>I67-I68</f>
        <v>26.076718800000002</v>
      </c>
      <c r="K68" s="275">
        <f>E68+I68</f>
        <v>29.29757204745761</v>
      </c>
      <c r="M68" s="277" t="s">
        <v>65</v>
      </c>
      <c r="N68" s="281">
        <f>R61*C35</f>
        <v>24.638003280000003</v>
      </c>
      <c r="O68" s="236"/>
      <c r="P68" s="270">
        <f>N68-N68/1.18</f>
        <v>3.7583394833898289</v>
      </c>
      <c r="Q68" s="273">
        <v>0</v>
      </c>
      <c r="R68" s="273">
        <v>0</v>
      </c>
      <c r="S68" s="273">
        <f>T67*C20</f>
        <v>1.33045217712</v>
      </c>
      <c r="T68" s="273">
        <f>T67*C19</f>
        <v>0.57652927675200005</v>
      </c>
      <c r="U68" s="274">
        <f>T67-T68</f>
        <v>3.8583113136480005</v>
      </c>
      <c r="V68" s="275">
        <f>P68+T68</f>
        <v>4.3348687601418288</v>
      </c>
      <c r="X68" s="277" t="s">
        <v>65</v>
      </c>
      <c r="Y68" s="281">
        <f>Y61*C35</f>
        <v>9.0339345360000021</v>
      </c>
      <c r="Z68" s="236"/>
      <c r="AA68" s="270">
        <f>Y68-Y68/1.18</f>
        <v>1.3780578105762711</v>
      </c>
      <c r="AB68" s="273">
        <v>0</v>
      </c>
      <c r="AC68" s="273">
        <v>0</v>
      </c>
      <c r="AD68" s="273">
        <f>AE67*C20</f>
        <v>0.48783246494400007</v>
      </c>
      <c r="AE68" s="273">
        <f>AE67*C19</f>
        <v>0.21139406814240005</v>
      </c>
      <c r="AF68" s="274">
        <f>AE67-AE68</f>
        <v>1.4147141483376002</v>
      </c>
      <c r="AG68" s="275">
        <f>AA68+AE68</f>
        <v>1.5894518787186711</v>
      </c>
      <c r="AI68" s="277" t="s">
        <v>65</v>
      </c>
      <c r="AJ68" s="281">
        <f>AG61*C35</f>
        <v>9.0339345360000021</v>
      </c>
      <c r="AK68" s="236"/>
      <c r="AL68" s="270">
        <f>AJ68-AJ68/1.18</f>
        <v>1.3780578105762711</v>
      </c>
      <c r="AM68" s="273">
        <v>0</v>
      </c>
      <c r="AN68" s="273">
        <v>0</v>
      </c>
      <c r="AO68" s="273">
        <f>AP67*C20</f>
        <v>0.48783246494400007</v>
      </c>
      <c r="AP68" s="273">
        <f>AP67*C19</f>
        <v>0.21139406814240005</v>
      </c>
      <c r="AQ68" s="274">
        <f>AP67-AP68</f>
        <v>1.4147141483376002</v>
      </c>
      <c r="AR68" s="275">
        <f>AL68+AP68</f>
        <v>1.5894518787186711</v>
      </c>
      <c r="AT68" s="277" t="s">
        <v>65</v>
      </c>
      <c r="AU68" s="281">
        <f>AN61*C35</f>
        <v>2.0531669400000006</v>
      </c>
      <c r="AV68" s="236"/>
      <c r="AW68" s="270">
        <f>AU68-AU68/1.18</f>
        <v>0.31319495694915256</v>
      </c>
      <c r="AX68" s="273">
        <v>0</v>
      </c>
      <c r="AY68" s="273">
        <v>0</v>
      </c>
      <c r="AZ68" s="273">
        <f>BA67*C20</f>
        <v>0.11087101476000003</v>
      </c>
      <c r="BA68" s="273">
        <f>BA67*C19</f>
        <v>0.048044106396000014</v>
      </c>
      <c r="BB68" s="274">
        <f>BA67-BA68</f>
        <v>0.32152594280400004</v>
      </c>
      <c r="BC68" s="674">
        <f>AW68+BA68</f>
        <v>0.36123906334515254</v>
      </c>
      <c r="BD68" s="663"/>
      <c r="BE68" s="663"/>
    </row>
    <row r="69">
      <c r="A69" s="103"/>
      <c r="B69" s="277"/>
      <c r="C69" s="278"/>
      <c r="D69" s="236"/>
      <c r="E69" s="270"/>
      <c r="F69" s="273"/>
      <c r="G69" s="273"/>
      <c r="H69" s="273"/>
      <c r="I69" s="279">
        <f>C70*G36</f>
        <v>83.259</v>
      </c>
      <c r="J69" s="282"/>
      <c r="K69" s="275"/>
      <c r="M69" s="277"/>
      <c r="N69" s="278"/>
      <c r="O69" s="236"/>
      <c r="P69" s="270"/>
      <c r="Q69" s="273"/>
      <c r="R69" s="273"/>
      <c r="S69" s="273"/>
      <c r="T69" s="279">
        <f>N70*G36</f>
        <v>12.319001640000002</v>
      </c>
      <c r="U69" s="282"/>
      <c r="V69" s="275"/>
      <c r="X69" s="277"/>
      <c r="Y69" s="278"/>
      <c r="Z69" s="236"/>
      <c r="AA69" s="270"/>
      <c r="AB69" s="273"/>
      <c r="AC69" s="273"/>
      <c r="AD69" s="273"/>
      <c r="AE69" s="279">
        <f>Y70*G36</f>
        <v>4.516967268000001</v>
      </c>
      <c r="AF69" s="282"/>
      <c r="AG69" s="275"/>
      <c r="AI69" s="277"/>
      <c r="AJ69" s="278"/>
      <c r="AK69" s="236"/>
      <c r="AL69" s="270"/>
      <c r="AM69" s="273"/>
      <c r="AN69" s="273"/>
      <c r="AO69" s="273"/>
      <c r="AP69" s="279">
        <f>AJ70*G36</f>
        <v>4.516967268000001</v>
      </c>
      <c r="AQ69" s="282"/>
      <c r="AR69" s="275"/>
      <c r="AT69" s="277"/>
      <c r="AU69" s="278"/>
      <c r="AV69" s="236"/>
      <c r="AW69" s="270"/>
      <c r="AX69" s="273"/>
      <c r="AY69" s="273"/>
      <c r="AZ69" s="273"/>
      <c r="BA69" s="279">
        <f>AU70*G36</f>
        <v>1.0265834700000003</v>
      </c>
      <c r="BB69" s="282"/>
      <c r="BC69" s="674"/>
      <c r="BD69" s="663"/>
      <c r="BE69" s="663"/>
    </row>
    <row r="70" ht="69.75" customHeight="1">
      <c r="A70" s="103"/>
      <c r="B70" s="283" t="s">
        <v>110</v>
      </c>
      <c r="C70" s="281">
        <f>J61*C36</f>
        <v>333.036</v>
      </c>
      <c r="D70" s="236"/>
      <c r="E70" s="270">
        <f>C70-C70/1.18</f>
        <v>50.802101694915223</v>
      </c>
      <c r="F70" s="273">
        <v>0</v>
      </c>
      <c r="G70" s="273">
        <v>0</v>
      </c>
      <c r="H70" s="273">
        <f>I69*C20</f>
        <v>24.977699999999999</v>
      </c>
      <c r="I70" s="273">
        <f>I69*C19</f>
        <v>10.82367</v>
      </c>
      <c r="J70" s="274">
        <f>I69-I70</f>
        <v>72.435329999999993</v>
      </c>
      <c r="K70" s="275">
        <f>E70+I70</f>
        <v>61.625771694915223</v>
      </c>
      <c r="M70" s="283" t="s">
        <v>110</v>
      </c>
      <c r="N70" s="281">
        <f>R61*C36</f>
        <v>49.276006560000006</v>
      </c>
      <c r="O70" s="236"/>
      <c r="P70" s="270">
        <f>N70-N70/1.18</f>
        <v>7.5166789667796579</v>
      </c>
      <c r="Q70" s="273">
        <v>0</v>
      </c>
      <c r="R70" s="273">
        <v>0</v>
      </c>
      <c r="S70" s="273">
        <f>T69*C20</f>
        <v>3.6957004920000003</v>
      </c>
      <c r="T70" s="273">
        <f>T69*C19</f>
        <v>1.6014702132000003</v>
      </c>
      <c r="U70" s="274">
        <f>T69-T70</f>
        <v>10.717531426800001</v>
      </c>
      <c r="V70" s="275">
        <f>P70+T70</f>
        <v>9.1181491799796586</v>
      </c>
      <c r="X70" s="283" t="s">
        <v>110</v>
      </c>
      <c r="Y70" s="281">
        <f>Y61*C36</f>
        <v>18.067869072000004</v>
      </c>
      <c r="Z70" s="236"/>
      <c r="AA70" s="270">
        <f>Y70-Y70/1.18</f>
        <v>2.7561156211525422</v>
      </c>
      <c r="AB70" s="273">
        <v>0</v>
      </c>
      <c r="AC70" s="273">
        <v>0</v>
      </c>
      <c r="AD70" s="273">
        <f>AE69*C20</f>
        <v>1.3550901804000002</v>
      </c>
      <c r="AE70" s="273">
        <f>AE69*C19</f>
        <v>0.58720574484000021</v>
      </c>
      <c r="AF70" s="274">
        <f>AE69-AE70</f>
        <v>3.9297615231600007</v>
      </c>
      <c r="AG70" s="275">
        <f>AA70+AE70</f>
        <v>3.3433213659925425</v>
      </c>
      <c r="AI70" s="283" t="s">
        <v>110</v>
      </c>
      <c r="AJ70" s="281">
        <f>AG61*C36</f>
        <v>18.067869072000004</v>
      </c>
      <c r="AK70" s="236"/>
      <c r="AL70" s="270">
        <f>AJ70-AJ70/1.18</f>
        <v>2.7561156211525422</v>
      </c>
      <c r="AM70" s="273">
        <v>0</v>
      </c>
      <c r="AN70" s="273">
        <v>0</v>
      </c>
      <c r="AO70" s="273">
        <f>AP69*C20</f>
        <v>1.3550901804000002</v>
      </c>
      <c r="AP70" s="273">
        <f>AP69*C19</f>
        <v>0.58720574484000021</v>
      </c>
      <c r="AQ70" s="274">
        <f>AP69-AP70</f>
        <v>3.9297615231600007</v>
      </c>
      <c r="AR70" s="275">
        <f>AL70+AP70</f>
        <v>3.3433213659925425</v>
      </c>
      <c r="AT70" s="283" t="s">
        <v>110</v>
      </c>
      <c r="AU70" s="281">
        <f>AN61*C36</f>
        <v>4.1063338800000011</v>
      </c>
      <c r="AV70" s="236"/>
      <c r="AW70" s="270">
        <f>AU70-AU70/1.18</f>
        <v>0.62638991389830512</v>
      </c>
      <c r="AX70" s="273">
        <v>0</v>
      </c>
      <c r="AY70" s="273">
        <v>0</v>
      </c>
      <c r="AZ70" s="273">
        <f>BA69*C20</f>
        <v>0.30797504100000006</v>
      </c>
      <c r="BA70" s="273">
        <f>BA69*C19</f>
        <v>0.13345585110000005</v>
      </c>
      <c r="BB70" s="274">
        <f>BA69-BA70</f>
        <v>0.89312761890000025</v>
      </c>
      <c r="BC70" s="674">
        <f>AW70+BA70</f>
        <v>0.75984576499830514</v>
      </c>
      <c r="BD70" s="663"/>
      <c r="BE70" s="663"/>
    </row>
    <row r="71">
      <c r="A71" s="103"/>
      <c r="B71" s="283"/>
      <c r="C71" s="278"/>
      <c r="D71" s="236"/>
      <c r="E71" s="270"/>
      <c r="F71" s="273"/>
      <c r="G71" s="273"/>
      <c r="H71" s="273"/>
      <c r="I71" s="279">
        <f>C72*G37</f>
        <v>25.431840000000001</v>
      </c>
      <c r="J71" s="282"/>
      <c r="K71" s="275"/>
      <c r="M71" s="283"/>
      <c r="N71" s="278"/>
      <c r="O71" s="236"/>
      <c r="P71" s="270"/>
      <c r="Q71" s="273"/>
      <c r="R71" s="273"/>
      <c r="S71" s="273"/>
      <c r="T71" s="279">
        <f>N72*G37</f>
        <v>3.7628950464000002</v>
      </c>
      <c r="U71" s="282"/>
      <c r="V71" s="275"/>
      <c r="X71" s="283"/>
      <c r="Y71" s="278"/>
      <c r="Z71" s="236"/>
      <c r="AA71" s="270"/>
      <c r="AB71" s="273"/>
      <c r="AC71" s="273"/>
      <c r="AD71" s="273"/>
      <c r="AE71" s="279">
        <f>Y72*G37</f>
        <v>1.3797281836800004</v>
      </c>
      <c r="AF71" s="282"/>
      <c r="AG71" s="275"/>
      <c r="AI71" s="283"/>
      <c r="AJ71" s="278"/>
      <c r="AK71" s="236"/>
      <c r="AL71" s="270"/>
      <c r="AM71" s="273"/>
      <c r="AN71" s="273"/>
      <c r="AO71" s="273"/>
      <c r="AP71" s="279">
        <f>AJ72*G37</f>
        <v>1.3797281836800004</v>
      </c>
      <c r="AQ71" s="282"/>
      <c r="AR71" s="275"/>
      <c r="AT71" s="283"/>
      <c r="AU71" s="278"/>
      <c r="AV71" s="236"/>
      <c r="AW71" s="270"/>
      <c r="AX71" s="273"/>
      <c r="AY71" s="273"/>
      <c r="AZ71" s="273"/>
      <c r="BA71" s="279">
        <f>AU72*G37</f>
        <v>0.31357458720000014</v>
      </c>
      <c r="BB71" s="282"/>
      <c r="BC71" s="674"/>
      <c r="BD71" s="663"/>
      <c r="BE71" s="663"/>
    </row>
    <row r="72" ht="63.75" customHeight="1">
      <c r="A72" s="103"/>
      <c r="B72" s="284" t="s">
        <v>111</v>
      </c>
      <c r="C72" s="285">
        <f>J61*C37</f>
        <v>105.96600000000001</v>
      </c>
      <c r="D72" s="236"/>
      <c r="E72" s="254">
        <f>C72-C72/1.18</f>
        <v>16.164305084745763</v>
      </c>
      <c r="F72" s="250">
        <v>0</v>
      </c>
      <c r="G72" s="250">
        <v>0</v>
      </c>
      <c r="H72" s="250">
        <f>I71*C20</f>
        <v>7.6295520000000003</v>
      </c>
      <c r="I72" s="250">
        <f>I71*C19</f>
        <v>3.3061392000000001</v>
      </c>
      <c r="J72" s="286">
        <f>I71-I72</f>
        <v>22.125700800000001</v>
      </c>
      <c r="K72" s="287">
        <f>E72+I72</f>
        <v>19.470444284745763</v>
      </c>
      <c r="M72" s="284" t="s">
        <v>111</v>
      </c>
      <c r="N72" s="285">
        <f>R61*C37</f>
        <v>15.678729360000002</v>
      </c>
      <c r="O72" s="236"/>
      <c r="P72" s="254">
        <f>N72-N72/1.18</f>
        <v>2.3916705803389835</v>
      </c>
      <c r="Q72" s="250">
        <v>0</v>
      </c>
      <c r="R72" s="250">
        <v>0</v>
      </c>
      <c r="S72" s="250">
        <f>T71*C20</f>
        <v>1.1288685139200001</v>
      </c>
      <c r="T72" s="250">
        <f>T71*C19</f>
        <v>0.48917635603200005</v>
      </c>
      <c r="U72" s="286">
        <f>T71-T72</f>
        <v>3.2737186903680002</v>
      </c>
      <c r="V72" s="287">
        <f>P72+T72</f>
        <v>2.8808469363709834</v>
      </c>
      <c r="X72" s="284" t="s">
        <v>111</v>
      </c>
      <c r="Y72" s="285">
        <f>Y61*C37</f>
        <v>5.7488674320000017</v>
      </c>
      <c r="Z72" s="236"/>
      <c r="AA72" s="254">
        <f>Y72-Y72/1.18</f>
        <v>0.87694587945762681</v>
      </c>
      <c r="AB72" s="250">
        <v>0</v>
      </c>
      <c r="AC72" s="250">
        <v>0</v>
      </c>
      <c r="AD72" s="250">
        <f>AE71*C20</f>
        <v>0.4139184551040001</v>
      </c>
      <c r="AE72" s="250">
        <f>AE71*C19</f>
        <v>0.17936466387840005</v>
      </c>
      <c r="AF72" s="286">
        <f>AE71-AE72</f>
        <v>1.2003635198016003</v>
      </c>
      <c r="AG72" s="287">
        <f>AA72+AE72</f>
        <v>1.0563105433360269</v>
      </c>
      <c r="AI72" s="284" t="s">
        <v>111</v>
      </c>
      <c r="AJ72" s="285">
        <f>AG61*C37</f>
        <v>5.7488674320000017</v>
      </c>
      <c r="AK72" s="236"/>
      <c r="AL72" s="254">
        <f>AJ72-AJ72/1.18</f>
        <v>0.87694587945762681</v>
      </c>
      <c r="AM72" s="250">
        <v>0</v>
      </c>
      <c r="AN72" s="250">
        <v>0</v>
      </c>
      <c r="AO72" s="250">
        <f>AP71*C20</f>
        <v>0.4139184551040001</v>
      </c>
      <c r="AP72" s="250">
        <f>AP71*C19</f>
        <v>0.17936466387840005</v>
      </c>
      <c r="AQ72" s="286">
        <f>AP71-AP72</f>
        <v>1.2003635198016003</v>
      </c>
      <c r="AR72" s="287">
        <f>AL72+AP72</f>
        <v>1.0563105433360269</v>
      </c>
      <c r="AT72" s="284" t="s">
        <v>111</v>
      </c>
      <c r="AU72" s="285">
        <f>AN61*C37</f>
        <v>1.3065607800000005</v>
      </c>
      <c r="AV72" s="236"/>
      <c r="AW72" s="254">
        <f>AU72-AU72/1.18</f>
        <v>0.19930588169491537</v>
      </c>
      <c r="AX72" s="250">
        <v>0</v>
      </c>
      <c r="AY72" s="250">
        <v>0</v>
      </c>
      <c r="AZ72" s="250">
        <f>BA71*C20</f>
        <v>0.09407237616000004</v>
      </c>
      <c r="BA72" s="250">
        <f>BA71*C19</f>
        <v>0.040764696336000023</v>
      </c>
      <c r="BB72" s="286">
        <f>BA71-BA72</f>
        <v>0.27280989086400009</v>
      </c>
      <c r="BC72" s="820">
        <f>AW72+BA72</f>
        <v>0.24007057803091539</v>
      </c>
      <c r="BD72" s="663"/>
      <c r="BE72" s="663"/>
    </row>
    <row r="73">
      <c r="A73" s="103"/>
      <c r="B73" s="191"/>
      <c r="C73" s="288"/>
      <c r="D73" s="236"/>
      <c r="K73" s="266"/>
      <c r="M73" s="289"/>
      <c r="N73" s="290"/>
      <c r="X73" s="291"/>
      <c r="Y73" s="292"/>
      <c r="AI73" s="291"/>
      <c r="AJ73" s="292"/>
      <c r="AO73" s="236"/>
      <c r="AP73" s="236"/>
      <c r="AT73" s="291"/>
      <c r="AU73" s="292"/>
      <c r="BD73" s="663"/>
      <c r="BE73" s="663"/>
    </row>
    <row r="74" ht="15.75">
      <c r="A74" s="103"/>
      <c r="B74" s="218" t="s">
        <v>112</v>
      </c>
      <c r="C74" s="288"/>
      <c r="D74" s="236"/>
      <c r="K74" s="266"/>
      <c r="M74" s="293"/>
      <c r="N74" s="294"/>
      <c r="X74" s="295"/>
      <c r="Y74" s="296"/>
      <c r="AI74" s="295"/>
      <c r="AJ74" s="296"/>
      <c r="AO74" s="236"/>
      <c r="AP74" s="236"/>
      <c r="AT74" s="295"/>
      <c r="AU74" s="296"/>
      <c r="BD74" s="663"/>
      <c r="BE74" s="663"/>
    </row>
    <row r="75" ht="15.75">
      <c r="A75" s="103" t="s">
        <v>113</v>
      </c>
      <c r="B75" s="218" t="s">
        <v>63</v>
      </c>
      <c r="C75" s="288"/>
      <c r="D75" s="236"/>
      <c r="E75" s="257"/>
      <c r="F75" s="258"/>
      <c r="G75" s="258"/>
      <c r="H75" s="258"/>
      <c r="I75" s="297">
        <f>C76*G34</f>
        <v>29.632634999999997</v>
      </c>
      <c r="J75" s="298"/>
      <c r="K75" s="299"/>
      <c r="M75" s="300" t="s">
        <v>112</v>
      </c>
      <c r="N75" s="255"/>
      <c r="O75" s="236"/>
      <c r="P75" s="257"/>
      <c r="Q75" s="258"/>
      <c r="R75" s="258"/>
      <c r="S75" s="258"/>
      <c r="T75" s="259">
        <f>N76*G34</f>
        <v>4.3844446746000001</v>
      </c>
      <c r="U75" s="260"/>
      <c r="V75" s="261"/>
      <c r="X75" s="300" t="s">
        <v>112</v>
      </c>
      <c r="Y75" s="255"/>
      <c r="Z75" s="236"/>
      <c r="AA75" s="257"/>
      <c r="AB75" s="258"/>
      <c r="AC75" s="258"/>
      <c r="AD75" s="258"/>
      <c r="AE75" s="259">
        <f>Y76*G34</f>
        <v>1.6076297140200004</v>
      </c>
      <c r="AF75" s="260"/>
      <c r="AG75" s="261"/>
      <c r="AI75" s="300" t="s">
        <v>112</v>
      </c>
      <c r="AJ75" s="255"/>
      <c r="AK75" s="236"/>
      <c r="AL75" s="257"/>
      <c r="AM75" s="258"/>
      <c r="AN75" s="258"/>
      <c r="AO75" s="258"/>
      <c r="AP75" s="259">
        <f>AJ76*G34</f>
        <v>1.6076297140200004</v>
      </c>
      <c r="AQ75" s="260"/>
      <c r="AR75" s="261"/>
      <c r="AT75" s="300" t="s">
        <v>112</v>
      </c>
      <c r="AU75" s="255"/>
      <c r="AV75" s="236"/>
      <c r="AW75" s="257"/>
      <c r="AX75" s="258"/>
      <c r="AY75" s="258"/>
      <c r="AZ75" s="258"/>
      <c r="BA75" s="259">
        <f>AU76*G34</f>
        <v>0.36537038955000012</v>
      </c>
      <c r="BB75" s="260"/>
      <c r="BC75" s="672"/>
      <c r="BD75" s="663"/>
      <c r="BE75" s="663"/>
    </row>
    <row r="76">
      <c r="A76" s="103"/>
      <c r="B76" s="267" t="s">
        <v>63</v>
      </c>
      <c r="C76" s="301">
        <f>J66*C34</f>
        <v>118.53053999999999</v>
      </c>
      <c r="D76" s="236"/>
      <c r="E76" s="270">
        <f>C76-C76/1.18</f>
        <v>18.080929830508467</v>
      </c>
      <c r="F76" s="273">
        <v>0</v>
      </c>
      <c r="G76" s="273">
        <v>0</v>
      </c>
      <c r="H76" s="273">
        <f>I75*C20</f>
        <v>8.8897904999999984</v>
      </c>
      <c r="I76" s="273">
        <f>I75*C19</f>
        <v>3.8522425499999997</v>
      </c>
      <c r="J76" s="274">
        <f>I75-I76</f>
        <v>25.780392449999997</v>
      </c>
      <c r="K76" s="275">
        <f>E76+I76</f>
        <v>21.933172380508466</v>
      </c>
      <c r="M76" s="267" t="s">
        <v>109</v>
      </c>
      <c r="N76" s="268">
        <f>U66*C34</f>
        <v>17.5377786984</v>
      </c>
      <c r="O76" s="236"/>
      <c r="P76" s="270">
        <f>N76-N76/1.18</f>
        <v>2.6752543777220339</v>
      </c>
      <c r="Q76" s="270">
        <v>0</v>
      </c>
      <c r="R76" s="273">
        <v>0</v>
      </c>
      <c r="S76" s="273">
        <f>T75*C20</f>
        <v>1.3153334023800001</v>
      </c>
      <c r="T76" s="273">
        <f>T75*C19</f>
        <v>0.56997780769799999</v>
      </c>
      <c r="U76" s="274">
        <f>T75-T76</f>
        <v>3.8144668669020003</v>
      </c>
      <c r="V76" s="275">
        <f>P76+T76</f>
        <v>3.2452321854200337</v>
      </c>
      <c r="X76" s="267" t="s">
        <v>109</v>
      </c>
      <c r="Y76" s="268">
        <f>AF66*C34</f>
        <v>6.4305188560800017</v>
      </c>
      <c r="Z76" s="236"/>
      <c r="AA76" s="270">
        <f>Y76-Y76/1.18</f>
        <v>0.98092660516474606</v>
      </c>
      <c r="AB76" s="270">
        <v>0</v>
      </c>
      <c r="AC76" s="273">
        <v>0</v>
      </c>
      <c r="AD76" s="273">
        <f>AE75*C20</f>
        <v>0.48228891420600012</v>
      </c>
      <c r="AE76" s="273">
        <f>AE75*C19</f>
        <v>0.20899186282260007</v>
      </c>
      <c r="AF76" s="274">
        <f>AE75-AE76</f>
        <v>1.3986378511974005</v>
      </c>
      <c r="AG76" s="275">
        <f>AA76+AE76</f>
        <v>1.1899184679873462</v>
      </c>
      <c r="AI76" s="267" t="s">
        <v>109</v>
      </c>
      <c r="AJ76" s="268">
        <f>AQ66*C34</f>
        <v>6.4305188560800017</v>
      </c>
      <c r="AK76" s="236"/>
      <c r="AL76" s="270">
        <f>AJ76-AJ76/1.18</f>
        <v>0.98092660516474606</v>
      </c>
      <c r="AM76" s="270">
        <v>0</v>
      </c>
      <c r="AN76" s="273">
        <v>0</v>
      </c>
      <c r="AO76" s="273">
        <f>AP75*C20</f>
        <v>0.48228891420600012</v>
      </c>
      <c r="AP76" s="273">
        <f>AP75*C19</f>
        <v>0.20899186282260007</v>
      </c>
      <c r="AQ76" s="274">
        <f>AP75-AP76</f>
        <v>1.3986378511974005</v>
      </c>
      <c r="AR76" s="275">
        <f>AL76+AP76</f>
        <v>1.1899184679873462</v>
      </c>
      <c r="AT76" s="267" t="s">
        <v>109</v>
      </c>
      <c r="AU76" s="268">
        <f>BB66*C34</f>
        <v>1.4614815582000005</v>
      </c>
      <c r="AV76" s="236"/>
      <c r="AW76" s="270">
        <f>AU76-AU76/1.18</f>
        <v>0.22293786481016942</v>
      </c>
      <c r="AX76" s="270">
        <v>0</v>
      </c>
      <c r="AY76" s="273">
        <v>0</v>
      </c>
      <c r="AZ76" s="273">
        <f>BA75*C20</f>
        <v>0.10961111686500004</v>
      </c>
      <c r="BA76" s="273">
        <f>BA75*C19</f>
        <v>0.047498150641500016</v>
      </c>
      <c r="BB76" s="274">
        <f>BA75-BA76</f>
        <v>0.31787223890850008</v>
      </c>
      <c r="BC76" s="674">
        <f>AW76+BA76</f>
        <v>0.27043601545166945</v>
      </c>
      <c r="BD76" s="663"/>
      <c r="BE76" s="663"/>
    </row>
    <row r="77">
      <c r="A77" s="103"/>
      <c r="B77" s="277"/>
      <c r="C77" s="278"/>
      <c r="D77" s="236"/>
      <c r="E77" s="270"/>
      <c r="F77" s="273"/>
      <c r="G77" s="273"/>
      <c r="H77" s="273"/>
      <c r="I77" s="228">
        <f>C78*G35</f>
        <v>3.9115078199999993</v>
      </c>
      <c r="J77" s="274"/>
      <c r="K77" s="275"/>
      <c r="M77" s="277"/>
      <c r="N77" s="278"/>
      <c r="O77" s="236"/>
      <c r="P77" s="270"/>
      <c r="Q77" s="273"/>
      <c r="R77" s="273"/>
      <c r="S77" s="273"/>
      <c r="T77" s="279">
        <f>N78*G35</f>
        <v>0.57874669704719994</v>
      </c>
      <c r="U77" s="280"/>
      <c r="V77" s="275"/>
      <c r="X77" s="277"/>
      <c r="Y77" s="278"/>
      <c r="Z77" s="236"/>
      <c r="AA77" s="270"/>
      <c r="AB77" s="273"/>
      <c r="AC77" s="273"/>
      <c r="AD77" s="273"/>
      <c r="AE77" s="279">
        <f>Y78*G35</f>
        <v>0.21220712225064003</v>
      </c>
      <c r="AF77" s="280"/>
      <c r="AG77" s="275"/>
      <c r="AI77" s="277"/>
      <c r="AJ77" s="278"/>
      <c r="AK77" s="236"/>
      <c r="AL77" s="270"/>
      <c r="AM77" s="273"/>
      <c r="AN77" s="273"/>
      <c r="AO77" s="273"/>
      <c r="AP77" s="279">
        <f>AJ78*G35</f>
        <v>0.21220712225064003</v>
      </c>
      <c r="AQ77" s="280"/>
      <c r="AR77" s="275"/>
      <c r="AT77" s="277"/>
      <c r="AU77" s="278"/>
      <c r="AV77" s="236"/>
      <c r="AW77" s="270"/>
      <c r="AX77" s="273"/>
      <c r="AY77" s="273"/>
      <c r="AZ77" s="273"/>
      <c r="BA77" s="279">
        <f>AU78*G35</f>
        <v>0.048228891420600016</v>
      </c>
      <c r="BB77" s="280"/>
      <c r="BC77" s="674"/>
      <c r="BD77" s="663"/>
      <c r="BE77" s="663"/>
    </row>
    <row r="78">
      <c r="A78" s="103"/>
      <c r="B78" s="277" t="s">
        <v>65</v>
      </c>
      <c r="C78" s="278">
        <f>J66*C35</f>
        <v>21.730598999999998</v>
      </c>
      <c r="D78" s="236"/>
      <c r="E78" s="270">
        <f>C78-C78/1.18</f>
        <v>3.3148371355932191</v>
      </c>
      <c r="F78" s="273">
        <v>0</v>
      </c>
      <c r="G78" s="273">
        <v>0</v>
      </c>
      <c r="H78" s="273">
        <f>I77*C20</f>
        <v>1.1734523459999997</v>
      </c>
      <c r="I78" s="273">
        <f>I77*C19</f>
        <v>0.50849601659999988</v>
      </c>
      <c r="J78" s="274">
        <f>I77-I78</f>
        <v>3.4030118033999992</v>
      </c>
      <c r="K78" s="275">
        <f>E78+I78</f>
        <v>3.8233331521932188</v>
      </c>
      <c r="M78" s="277" t="s">
        <v>65</v>
      </c>
      <c r="N78" s="281">
        <f>U66*C35</f>
        <v>3.21525942804</v>
      </c>
      <c r="O78" s="236"/>
      <c r="P78" s="270">
        <f>N78-N78/1.18</f>
        <v>0.49046330258237258</v>
      </c>
      <c r="Q78" s="273">
        <v>0</v>
      </c>
      <c r="R78" s="273">
        <v>0</v>
      </c>
      <c r="S78" s="273">
        <f>T77*C20</f>
        <v>0.17362400911415998</v>
      </c>
      <c r="T78" s="273">
        <f>T77*C19</f>
        <v>0.075237070616135993</v>
      </c>
      <c r="U78" s="274">
        <f>T77-T78</f>
        <v>0.50350962643106389</v>
      </c>
      <c r="V78" s="275">
        <f>P78+T78</f>
        <v>0.56570037319850863</v>
      </c>
      <c r="X78" s="277" t="s">
        <v>65</v>
      </c>
      <c r="Y78" s="281">
        <f>AF66*C35</f>
        <v>1.1789284569480003</v>
      </c>
      <c r="Z78" s="236"/>
      <c r="AA78" s="270">
        <f>Y78-Y78/1.18</f>
        <v>0.17983654428020335</v>
      </c>
      <c r="AB78" s="273">
        <v>0</v>
      </c>
      <c r="AC78" s="273">
        <v>0</v>
      </c>
      <c r="AD78" s="273">
        <f>AE77*C20</f>
        <v>0.063662136675192008</v>
      </c>
      <c r="AE78" s="273">
        <f>AE77*C19</f>
        <v>0.027586925892583207</v>
      </c>
      <c r="AF78" s="274">
        <f>AE77-AE78</f>
        <v>0.18462019635805682</v>
      </c>
      <c r="AG78" s="275">
        <f>AA78+AE78</f>
        <v>0.20742347017278656</v>
      </c>
      <c r="AI78" s="277" t="s">
        <v>65</v>
      </c>
      <c r="AJ78" s="281">
        <f>AQ66*C35</f>
        <v>1.1789284569480003</v>
      </c>
      <c r="AK78" s="236"/>
      <c r="AL78" s="270">
        <f>AJ78-AJ78/1.18</f>
        <v>0.17983654428020335</v>
      </c>
      <c r="AM78" s="273">
        <v>0</v>
      </c>
      <c r="AN78" s="273">
        <v>0</v>
      </c>
      <c r="AO78" s="273">
        <f>AP77*C20</f>
        <v>0.063662136675192008</v>
      </c>
      <c r="AP78" s="273">
        <f>AP77*C19</f>
        <v>0.027586925892583207</v>
      </c>
      <c r="AQ78" s="274">
        <f>AP77-AP78</f>
        <v>0.18462019635805682</v>
      </c>
      <c r="AR78" s="275">
        <f>AL78+AP78</f>
        <v>0.20742347017278656</v>
      </c>
      <c r="AT78" s="277" t="s">
        <v>65</v>
      </c>
      <c r="AU78" s="281">
        <f>BB66*C35</f>
        <v>0.26793828567000011</v>
      </c>
      <c r="AV78" s="236"/>
      <c r="AW78" s="270">
        <f>AU78-AU78/1.18</f>
        <v>0.04087194188186441</v>
      </c>
      <c r="AX78" s="273">
        <v>0</v>
      </c>
      <c r="AY78" s="273">
        <v>0</v>
      </c>
      <c r="AZ78" s="273">
        <f>BA77*C20</f>
        <v>0.014468667426180004</v>
      </c>
      <c r="BA78" s="273">
        <f>BA77*C19</f>
        <v>0.006269755884678002</v>
      </c>
      <c r="BB78" s="274">
        <f>BA77-BA78</f>
        <v>0.041959135535922017</v>
      </c>
      <c r="BC78" s="674">
        <f>AW78+BA78</f>
        <v>0.047141697766542409</v>
      </c>
      <c r="BD78" s="663"/>
      <c r="BE78" s="663"/>
    </row>
    <row r="79">
      <c r="A79" s="103"/>
      <c r="B79" s="277"/>
      <c r="C79" s="278"/>
      <c r="D79" s="236"/>
      <c r="E79" s="270"/>
      <c r="F79" s="273"/>
      <c r="G79" s="273"/>
      <c r="H79" s="273"/>
      <c r="I79" s="228">
        <f>C80*G36</f>
        <v>10.865299499999999</v>
      </c>
      <c r="J79" s="274"/>
      <c r="K79" s="275"/>
      <c r="M79" s="277"/>
      <c r="N79" s="278"/>
      <c r="O79" s="236"/>
      <c r="P79" s="270"/>
      <c r="Q79" s="273"/>
      <c r="R79" s="273"/>
      <c r="S79" s="273"/>
      <c r="T79" s="279">
        <f>N80*G36</f>
        <v>1.60762971402</v>
      </c>
      <c r="U79" s="282"/>
      <c r="V79" s="275"/>
      <c r="X79" s="277"/>
      <c r="Y79" s="278"/>
      <c r="Z79" s="236"/>
      <c r="AA79" s="270"/>
      <c r="AB79" s="273"/>
      <c r="AC79" s="273"/>
      <c r="AD79" s="273"/>
      <c r="AE79" s="279">
        <f>Y80*G36</f>
        <v>0.58946422847400015</v>
      </c>
      <c r="AF79" s="282"/>
      <c r="AG79" s="275"/>
      <c r="AI79" s="277"/>
      <c r="AJ79" s="278"/>
      <c r="AK79" s="236"/>
      <c r="AL79" s="270"/>
      <c r="AM79" s="273"/>
      <c r="AN79" s="273"/>
      <c r="AO79" s="273"/>
      <c r="AP79" s="279">
        <f>AJ80*G36</f>
        <v>0.58946422847400015</v>
      </c>
      <c r="AQ79" s="282"/>
      <c r="AR79" s="275"/>
      <c r="AT79" s="277"/>
      <c r="AU79" s="278"/>
      <c r="AV79" s="236"/>
      <c r="AW79" s="270"/>
      <c r="AX79" s="273"/>
      <c r="AY79" s="273"/>
      <c r="AZ79" s="273"/>
      <c r="BA79" s="279">
        <f>AU80*G36</f>
        <v>0.13396914283500005</v>
      </c>
      <c r="BB79" s="282"/>
      <c r="BC79" s="674"/>
      <c r="BD79" s="663"/>
      <c r="BE79" s="663"/>
    </row>
    <row r="80" ht="66.75" customHeight="1">
      <c r="A80" s="103"/>
      <c r="B80" s="283" t="s">
        <v>114</v>
      </c>
      <c r="C80" s="278">
        <f>J66*C36</f>
        <v>43.461197999999996</v>
      </c>
      <c r="D80" s="236"/>
      <c r="E80" s="270">
        <f>C80-C80/1.18</f>
        <v>6.6296742711864383</v>
      </c>
      <c r="F80" s="273">
        <v>0</v>
      </c>
      <c r="G80" s="273">
        <v>0</v>
      </c>
      <c r="H80" s="273">
        <f>I79*C20</f>
        <v>3.2595898499999998</v>
      </c>
      <c r="I80" s="273">
        <f>I79*C19</f>
        <v>1.4124889349999998</v>
      </c>
      <c r="J80" s="274">
        <f>I79-I80</f>
        <v>9.4528105650000001</v>
      </c>
      <c r="K80" s="275">
        <f>E80+I80</f>
        <v>8.0421632061864372</v>
      </c>
      <c r="M80" s="283" t="s">
        <v>110</v>
      </c>
      <c r="N80" s="281">
        <f>U66*C36</f>
        <v>6.43051885608</v>
      </c>
      <c r="O80" s="236"/>
      <c r="P80" s="270">
        <f>N80-N80/1.18</f>
        <v>0.98092660516474517</v>
      </c>
      <c r="Q80" s="273">
        <v>0</v>
      </c>
      <c r="R80" s="273">
        <v>0</v>
      </c>
      <c r="S80" s="273">
        <f>T79*C20</f>
        <v>0.48228891420599995</v>
      </c>
      <c r="T80" s="273">
        <f>T79*C19</f>
        <v>0.20899186282260002</v>
      </c>
      <c r="U80" s="274">
        <f>T79-T80</f>
        <v>1.3986378511974</v>
      </c>
      <c r="V80" s="275">
        <f>P80+T80</f>
        <v>1.1899184679873451</v>
      </c>
      <c r="X80" s="283" t="s">
        <v>110</v>
      </c>
      <c r="Y80" s="281">
        <f>AF66*C36</f>
        <v>2.3578569138960006</v>
      </c>
      <c r="Z80" s="236"/>
      <c r="AA80" s="270">
        <f>Y80-Y80/1.18</f>
        <v>0.3596730885604067</v>
      </c>
      <c r="AB80" s="273">
        <v>0</v>
      </c>
      <c r="AC80" s="273">
        <v>0</v>
      </c>
      <c r="AD80" s="273">
        <f>AE79*C20</f>
        <v>0.17683926854220003</v>
      </c>
      <c r="AE80" s="273">
        <f>AE79*C19</f>
        <v>0.076630349701620026</v>
      </c>
      <c r="AF80" s="274">
        <f>AE79-AE80</f>
        <v>0.51283387877238007</v>
      </c>
      <c r="AG80" s="275">
        <f>AA80+AE80</f>
        <v>0.43630343826202672</v>
      </c>
      <c r="AI80" s="283" t="s">
        <v>110</v>
      </c>
      <c r="AJ80" s="281">
        <f>AQ66*C36</f>
        <v>2.3578569138960006</v>
      </c>
      <c r="AK80" s="236"/>
      <c r="AL80" s="270">
        <f>AJ80-AJ80/1.18</f>
        <v>0.3596730885604067</v>
      </c>
      <c r="AM80" s="273">
        <v>0</v>
      </c>
      <c r="AN80" s="273">
        <v>0</v>
      </c>
      <c r="AO80" s="273">
        <f>AP79*C20</f>
        <v>0.17683926854220003</v>
      </c>
      <c r="AP80" s="273">
        <f>AP79*C19</f>
        <v>0.076630349701620026</v>
      </c>
      <c r="AQ80" s="274">
        <f>AP79-AP80</f>
        <v>0.51283387877238007</v>
      </c>
      <c r="AR80" s="275">
        <f>AL80+AP80</f>
        <v>0.43630343826202672</v>
      </c>
      <c r="AT80" s="283" t="s">
        <v>110</v>
      </c>
      <c r="AU80" s="281">
        <f>BB66*C36</f>
        <v>0.53587657134000022</v>
      </c>
      <c r="AV80" s="236"/>
      <c r="AW80" s="270">
        <f>AU80-AU80/1.18</f>
        <v>0.08174388376372882</v>
      </c>
      <c r="AX80" s="273">
        <v>0</v>
      </c>
      <c r="AY80" s="273">
        <v>0</v>
      </c>
      <c r="AZ80" s="273">
        <f>BA79*C20</f>
        <v>0.040190742850500012</v>
      </c>
      <c r="BA80" s="273">
        <f>BA79*C19</f>
        <v>0.017415988568550006</v>
      </c>
      <c r="BB80" s="274">
        <f>BA79-BA80</f>
        <v>0.11655315426645005</v>
      </c>
      <c r="BC80" s="674">
        <f>AW80+BA80</f>
        <v>0.099159872332278826</v>
      </c>
      <c r="BD80" s="663"/>
      <c r="BE80" s="663"/>
    </row>
    <row r="81">
      <c r="A81" s="103"/>
      <c r="B81" s="283"/>
      <c r="C81" s="278"/>
      <c r="D81" s="236"/>
      <c r="E81" s="270"/>
      <c r="F81" s="273"/>
      <c r="G81" s="273"/>
      <c r="H81" s="273"/>
      <c r="I81" s="228">
        <f>C82*G37</f>
        <v>3.3188551200000003</v>
      </c>
      <c r="J81" s="274"/>
      <c r="K81" s="275"/>
      <c r="M81" s="283"/>
      <c r="N81" s="278"/>
      <c r="O81" s="236"/>
      <c r="P81" s="270"/>
      <c r="Q81" s="273"/>
      <c r="R81" s="273"/>
      <c r="S81" s="273"/>
      <c r="T81" s="279">
        <f>N82*G37</f>
        <v>0.49105780355520007</v>
      </c>
      <c r="U81" s="282"/>
      <c r="V81" s="275"/>
      <c r="X81" s="283"/>
      <c r="Y81" s="278"/>
      <c r="Z81" s="236"/>
      <c r="AA81" s="270"/>
      <c r="AB81" s="273"/>
      <c r="AC81" s="273"/>
      <c r="AD81" s="273"/>
      <c r="AE81" s="279">
        <f>Y82*G37</f>
        <v>0.18005452797024007</v>
      </c>
      <c r="AF81" s="282"/>
      <c r="AG81" s="275"/>
      <c r="AI81" s="283"/>
      <c r="AJ81" s="278"/>
      <c r="AK81" s="236"/>
      <c r="AL81" s="270"/>
      <c r="AM81" s="273"/>
      <c r="AN81" s="273"/>
      <c r="AO81" s="273"/>
      <c r="AP81" s="279">
        <f>AJ82*G37</f>
        <v>0.18005452797024007</v>
      </c>
      <c r="AQ81" s="282"/>
      <c r="AR81" s="275"/>
      <c r="AT81" s="283"/>
      <c r="AU81" s="278"/>
      <c r="AV81" s="236"/>
      <c r="AW81" s="270"/>
      <c r="AX81" s="273"/>
      <c r="AY81" s="273"/>
      <c r="AZ81" s="273"/>
      <c r="BA81" s="279">
        <f>AU82*G37</f>
        <v>0.040921483629600013</v>
      </c>
      <c r="BB81" s="282"/>
      <c r="BC81" s="674"/>
      <c r="BD81" s="663"/>
      <c r="BE81" s="663"/>
    </row>
    <row r="82" ht="62.25" customHeight="1">
      <c r="A82" s="103"/>
      <c r="B82" s="284" t="s">
        <v>115</v>
      </c>
      <c r="C82" s="302">
        <f>J66*C37</f>
        <v>13.828563000000001</v>
      </c>
      <c r="D82" s="236"/>
      <c r="E82" s="254">
        <f>C82-C82/1.18</f>
        <v>2.1094418135593216</v>
      </c>
      <c r="F82" s="250">
        <v>0</v>
      </c>
      <c r="G82" s="250">
        <v>0</v>
      </c>
      <c r="H82" s="250">
        <f>I81*C20</f>
        <v>0.99565653600000004</v>
      </c>
      <c r="I82" s="250">
        <f>I81*C19</f>
        <v>0.43145116560000007</v>
      </c>
      <c r="J82" s="286">
        <f>I81-I82</f>
        <v>2.8874039544000003</v>
      </c>
      <c r="K82" s="287">
        <f>E82+I82</f>
        <v>2.5408929791593216</v>
      </c>
      <c r="M82" s="303" t="s">
        <v>111</v>
      </c>
      <c r="N82" s="304">
        <f>U66*C37</f>
        <v>2.0460741814800003</v>
      </c>
      <c r="O82" s="236"/>
      <c r="P82" s="305">
        <f>N82-N82/1.18</f>
        <v>0.31211301073423714</v>
      </c>
      <c r="Q82" s="306">
        <v>0</v>
      </c>
      <c r="R82" s="306">
        <v>0</v>
      </c>
      <c r="S82" s="306">
        <f>T81*C20</f>
        <v>0.14731734106656003</v>
      </c>
      <c r="T82" s="306">
        <f>T81*C19</f>
        <v>0.063837514462176018</v>
      </c>
      <c r="U82" s="307">
        <f>T81-T82</f>
        <v>0.42722028909302406</v>
      </c>
      <c r="V82" s="308">
        <f>P82+T82</f>
        <v>0.37595052519641314</v>
      </c>
      <c r="X82" s="303" t="s">
        <v>111</v>
      </c>
      <c r="Y82" s="304">
        <f>AF66*C37</f>
        <v>0.75022719987600028</v>
      </c>
      <c r="Z82" s="236"/>
      <c r="AA82" s="305">
        <f>Y82-Y82/1.18</f>
        <v>0.1144414372692204</v>
      </c>
      <c r="AB82" s="306">
        <v>0</v>
      </c>
      <c r="AC82" s="306">
        <v>0</v>
      </c>
      <c r="AD82" s="306">
        <f>AE81*C20</f>
        <v>0.054016358391072022</v>
      </c>
      <c r="AE82" s="306">
        <f>AE81*C19</f>
        <v>0.02340708863613121</v>
      </c>
      <c r="AF82" s="307">
        <f>AE81-AE82</f>
        <v>0.15664743933410885</v>
      </c>
      <c r="AG82" s="308">
        <f>AA82+AE82</f>
        <v>0.13784852590535163</v>
      </c>
      <c r="AI82" s="303" t="s">
        <v>111</v>
      </c>
      <c r="AJ82" s="304">
        <f>AQ66*C37</f>
        <v>0.75022719987600028</v>
      </c>
      <c r="AK82" s="236"/>
      <c r="AL82" s="305">
        <f>AJ82-AJ82/1.18</f>
        <v>0.1144414372692204</v>
      </c>
      <c r="AM82" s="306">
        <v>0</v>
      </c>
      <c r="AN82" s="306">
        <v>0</v>
      </c>
      <c r="AO82" s="306">
        <f>AP81*C20</f>
        <v>0.054016358391072022</v>
      </c>
      <c r="AP82" s="306">
        <f>AP81*C19</f>
        <v>0.02340708863613121</v>
      </c>
      <c r="AQ82" s="307">
        <f>AP81-AP82</f>
        <v>0.15664743933410885</v>
      </c>
      <c r="AR82" s="308">
        <f>AL82+AP82</f>
        <v>0.13784852590535163</v>
      </c>
      <c r="AT82" s="303" t="s">
        <v>111</v>
      </c>
      <c r="AU82" s="304">
        <f>BB66*C37</f>
        <v>0.17050618179000007</v>
      </c>
      <c r="AV82" s="236"/>
      <c r="AW82" s="305">
        <f>AU82-AU82/1.18</f>
        <v>0.026009417561186438</v>
      </c>
      <c r="AX82" s="306">
        <v>0</v>
      </c>
      <c r="AY82" s="306">
        <v>0</v>
      </c>
      <c r="AZ82" s="306">
        <f>BA81*C20</f>
        <v>0.012276445088880003</v>
      </c>
      <c r="BA82" s="306">
        <f>BA81*C19</f>
        <v>0.005319792871848002</v>
      </c>
      <c r="BB82" s="307">
        <f>BA81-BA82</f>
        <v>0.035601690757752012</v>
      </c>
      <c r="BC82" s="684">
        <f>AW82+BA82</f>
        <v>0.031329210433034438</v>
      </c>
      <c r="BD82" s="685"/>
      <c r="BE82" s="685"/>
    </row>
    <row r="83" ht="15.75">
      <c r="A83" s="103"/>
      <c r="B83" s="191"/>
      <c r="C83" s="288"/>
      <c r="D83" s="236"/>
      <c r="E83" s="236"/>
      <c r="F83" s="236"/>
      <c r="G83" s="236"/>
      <c r="H83" s="236"/>
      <c r="I83" s="236"/>
      <c r="J83" s="288"/>
      <c r="K83" s="309"/>
      <c r="M83" s="310"/>
      <c r="N83" s="311"/>
      <c r="O83" s="311"/>
      <c r="P83" s="312"/>
      <c r="Q83" s="312"/>
      <c r="R83" s="312"/>
      <c r="S83" s="312"/>
      <c r="T83" s="312"/>
      <c r="U83" s="312"/>
      <c r="V83" s="313">
        <f>SUM(V66:V82)</f>
        <v>46.578346010057487</v>
      </c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3">
        <f>SUM(AG66:AG82)</f>
        <v>17.078726870354412</v>
      </c>
      <c r="AH83" s="312"/>
      <c r="AI83" s="312"/>
      <c r="AJ83" s="312"/>
      <c r="AK83" s="312"/>
      <c r="AL83" s="312"/>
      <c r="AM83" s="312"/>
      <c r="AN83" s="312"/>
      <c r="AO83" s="314"/>
      <c r="AP83" s="314"/>
      <c r="AQ83" s="312"/>
      <c r="AR83" s="313">
        <f>SUM(AR66:AR82)</f>
        <v>17.078726870354412</v>
      </c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3">
        <f>SUM(BC66:BC82)</f>
        <v>3.8815288341714576</v>
      </c>
      <c r="BD83" s="821">
        <f>V83+AG83+AR83+BC83</f>
        <v>84.617328584937781</v>
      </c>
      <c r="BE83" s="822"/>
    </row>
    <row r="84" ht="15.75">
      <c r="A84" s="103" t="s">
        <v>116</v>
      </c>
      <c r="B84" s="218" t="s">
        <v>117</v>
      </c>
      <c r="C84" s="288"/>
      <c r="D84" s="236"/>
      <c r="K84" s="266"/>
      <c r="AO84" s="236"/>
      <c r="AP84" s="236"/>
      <c r="BD84" s="36"/>
      <c r="BE84" s="36"/>
    </row>
    <row r="85" ht="15.75">
      <c r="A85" s="103"/>
      <c r="B85" s="218" t="s">
        <v>63</v>
      </c>
      <c r="C85" s="288"/>
      <c r="D85" s="236"/>
      <c r="E85" s="257"/>
      <c r="F85" s="258"/>
      <c r="G85" s="258"/>
      <c r="H85" s="258"/>
      <c r="I85" s="297">
        <f>C86*G34</f>
        <v>3.8670588674999995</v>
      </c>
      <c r="J85" s="298"/>
      <c r="K85" s="299"/>
      <c r="P85" s="131"/>
      <c r="T85" s="131"/>
      <c r="AA85" s="131"/>
      <c r="AE85" s="131"/>
      <c r="AL85" s="131"/>
      <c r="AO85" s="236"/>
      <c r="AP85" s="236"/>
      <c r="AW85" s="131"/>
      <c r="BA85" s="131"/>
      <c r="BD85" s="318"/>
      <c r="BE85" s="318"/>
    </row>
    <row r="86">
      <c r="A86" s="103"/>
      <c r="B86" s="267" t="s">
        <v>63</v>
      </c>
      <c r="C86" s="301">
        <f>J76*C34</f>
        <v>15.468235469999998</v>
      </c>
      <c r="D86" s="236"/>
      <c r="E86" s="270">
        <f>C86-C86/1.18</f>
        <v>2.3595613428813547</v>
      </c>
      <c r="F86" s="273">
        <v>0</v>
      </c>
      <c r="G86" s="273">
        <v>0</v>
      </c>
      <c r="H86" s="273">
        <f>I85*C20</f>
        <v>1.1601176602499998</v>
      </c>
      <c r="I86" s="273">
        <f>I85*C19</f>
        <v>0.50271765277499991</v>
      </c>
      <c r="J86" s="274">
        <f>I85-I86</f>
        <v>3.3643412147249996</v>
      </c>
      <c r="K86" s="275">
        <f>E86+I86</f>
        <v>2.8622789956563546</v>
      </c>
      <c r="AO86" s="236"/>
      <c r="AP86" s="236"/>
    </row>
    <row r="87">
      <c r="A87" s="103"/>
      <c r="B87" s="277"/>
      <c r="C87" s="278"/>
      <c r="D87" s="236"/>
      <c r="E87" s="270"/>
      <c r="F87" s="273"/>
      <c r="G87" s="273"/>
      <c r="H87" s="273"/>
      <c r="I87" s="228">
        <f>C88*G35</f>
        <v>0.51045177051000001</v>
      </c>
      <c r="J87" s="274"/>
      <c r="K87" s="275"/>
      <c r="AO87" s="236"/>
      <c r="AP87" s="236"/>
    </row>
    <row r="88">
      <c r="A88" s="103"/>
      <c r="B88" s="277" t="s">
        <v>65</v>
      </c>
      <c r="C88" s="278">
        <f>J76*C35</f>
        <v>2.8358431694999999</v>
      </c>
      <c r="D88" s="236"/>
      <c r="E88" s="270">
        <f>C88-C88/1.18</f>
        <v>0.43258624619491526</v>
      </c>
      <c r="F88" s="273">
        <v>0</v>
      </c>
      <c r="G88" s="273">
        <v>0</v>
      </c>
      <c r="H88" s="273">
        <f>I87*C20</f>
        <v>0.15313553115299999</v>
      </c>
      <c r="I88" s="273">
        <f>I87*C19</f>
        <v>0.066358730166300006</v>
      </c>
      <c r="J88" s="274">
        <f>I87-I88</f>
        <v>0.44409304034370001</v>
      </c>
      <c r="K88" s="275">
        <f>E88+I88</f>
        <v>0.49894497636121526</v>
      </c>
      <c r="AO88" s="236"/>
      <c r="AP88" s="236"/>
    </row>
    <row r="89">
      <c r="A89" s="103"/>
      <c r="B89" s="277"/>
      <c r="C89" s="278"/>
      <c r="D89" s="236"/>
      <c r="E89" s="270"/>
      <c r="F89" s="273"/>
      <c r="G89" s="273"/>
      <c r="H89" s="273"/>
      <c r="I89" s="228">
        <f>C90*G36</f>
        <v>1.41792158475</v>
      </c>
      <c r="J89" s="274"/>
      <c r="K89" s="275"/>
      <c r="AO89" s="236"/>
      <c r="AP89" s="236"/>
    </row>
    <row r="90" ht="39">
      <c r="A90" s="103"/>
      <c r="B90" s="283" t="s">
        <v>114</v>
      </c>
      <c r="C90" s="278">
        <f>J76*C36</f>
        <v>5.6716863389999999</v>
      </c>
      <c r="D90" s="236"/>
      <c r="E90" s="270">
        <f>C90-C90/1.18</f>
        <v>0.86517249238983052</v>
      </c>
      <c r="F90" s="273">
        <v>0</v>
      </c>
      <c r="G90" s="273">
        <v>0</v>
      </c>
      <c r="H90" s="273">
        <f>I89*C20</f>
        <v>0.42537647542499996</v>
      </c>
      <c r="I90" s="273">
        <f>I89*C19</f>
        <v>0.18432980601750001</v>
      </c>
      <c r="J90" s="274">
        <f>I89-I90</f>
        <v>1.2335917787324999</v>
      </c>
      <c r="K90" s="275">
        <f>E90+I90</f>
        <v>1.0495022984073306</v>
      </c>
      <c r="AO90" s="236"/>
      <c r="AP90" s="236"/>
    </row>
    <row r="91">
      <c r="A91" s="103"/>
      <c r="B91" s="283"/>
      <c r="C91" s="278"/>
      <c r="D91" s="236"/>
      <c r="E91" s="270"/>
      <c r="F91" s="273"/>
      <c r="G91" s="273"/>
      <c r="H91" s="273"/>
      <c r="I91" s="228">
        <f>C92*G37</f>
        <v>0.43311059315999995</v>
      </c>
      <c r="J91" s="274"/>
      <c r="K91" s="275"/>
      <c r="AO91" s="236"/>
      <c r="AP91" s="236"/>
    </row>
    <row r="92" ht="39.75">
      <c r="A92" s="103"/>
      <c r="B92" s="284" t="s">
        <v>115</v>
      </c>
      <c r="C92" s="302">
        <f>J76*C37</f>
        <v>1.8046274714999999</v>
      </c>
      <c r="D92" s="236"/>
      <c r="E92" s="254">
        <f>C92-C92/1.18</f>
        <v>0.27528215666949141</v>
      </c>
      <c r="F92" s="250">
        <v>0</v>
      </c>
      <c r="G92" s="250">
        <v>0</v>
      </c>
      <c r="H92" s="250">
        <f>I91*C20</f>
        <v>0.12993317794799997</v>
      </c>
      <c r="I92" s="250">
        <f>I91*C19</f>
        <v>0.056304377110799997</v>
      </c>
      <c r="J92" s="286">
        <f>I91-I92</f>
        <v>0.37680621604919995</v>
      </c>
      <c r="K92" s="287">
        <f>E92+I92</f>
        <v>0.3315865337802914</v>
      </c>
      <c r="AO92" s="236"/>
      <c r="AP92" s="236"/>
    </row>
    <row r="93">
      <c r="A93" s="103"/>
      <c r="B93" s="191"/>
      <c r="C93" s="288"/>
      <c r="D93" s="236"/>
      <c r="E93" s="236"/>
      <c r="F93" s="236"/>
      <c r="G93" s="236"/>
      <c r="H93" s="236"/>
      <c r="I93" s="236"/>
      <c r="J93" s="288"/>
      <c r="K93" s="309"/>
      <c r="AO93" s="236"/>
      <c r="AP93" s="236"/>
    </row>
    <row r="94" ht="15.75">
      <c r="A94" s="103" t="s">
        <v>118</v>
      </c>
      <c r="B94" s="218" t="s">
        <v>119</v>
      </c>
      <c r="C94" s="288"/>
      <c r="D94" s="236"/>
      <c r="K94" s="266"/>
      <c r="AO94" s="236"/>
      <c r="AP94" s="236"/>
    </row>
    <row r="95" ht="15.75">
      <c r="A95" s="103"/>
      <c r="B95" s="218" t="s">
        <v>63</v>
      </c>
      <c r="C95" s="288"/>
      <c r="D95" s="236"/>
      <c r="E95" s="257"/>
      <c r="F95" s="258"/>
      <c r="G95" s="258"/>
      <c r="H95" s="258"/>
      <c r="I95" s="297">
        <f>C96*G34</f>
        <v>0.50465118220874994</v>
      </c>
      <c r="J95" s="298"/>
      <c r="K95" s="299"/>
      <c r="AO95" s="236"/>
      <c r="AP95" s="236"/>
    </row>
    <row r="96">
      <c r="A96" s="103"/>
      <c r="B96" s="267" t="s">
        <v>63</v>
      </c>
      <c r="C96" s="301">
        <f>J86*C34</f>
        <v>2.0186047288349998</v>
      </c>
      <c r="D96" s="236"/>
      <c r="E96" s="270">
        <f>C96-C96/1.18</f>
        <v>0.30792275524601687</v>
      </c>
      <c r="F96" s="273">
        <v>0</v>
      </c>
      <c r="G96" s="273">
        <v>0</v>
      </c>
      <c r="H96" s="273">
        <f>I95*C20</f>
        <v>0.15139535466262496</v>
      </c>
      <c r="I96" s="273">
        <f>I95*C19</f>
        <v>0.065604653687137499</v>
      </c>
      <c r="J96" s="274">
        <f>I95-I96</f>
        <v>0.43904652852161241</v>
      </c>
      <c r="K96" s="275">
        <f>E96+I96</f>
        <v>0.37352740893315439</v>
      </c>
      <c r="AO96" s="236"/>
      <c r="AP96" s="236"/>
    </row>
    <row r="97">
      <c r="A97" s="103"/>
      <c r="B97" s="277"/>
      <c r="C97" s="278"/>
      <c r="D97" s="236"/>
      <c r="E97" s="270"/>
      <c r="F97" s="273"/>
      <c r="G97" s="273"/>
      <c r="H97" s="273"/>
      <c r="I97" s="228">
        <f>C98*G35</f>
        <v>0.066613956051554984</v>
      </c>
      <c r="J97" s="274"/>
      <c r="K97" s="275"/>
      <c r="AO97" s="236"/>
      <c r="AP97" s="236"/>
    </row>
    <row r="98">
      <c r="A98" s="103"/>
      <c r="B98" s="277" t="s">
        <v>65</v>
      </c>
      <c r="C98" s="278">
        <f>J86*C35</f>
        <v>0.37007753361974993</v>
      </c>
      <c r="D98" s="236"/>
      <c r="E98" s="270">
        <f>C98-C98/1.18</f>
        <v>0.056452505128436414</v>
      </c>
      <c r="F98" s="273">
        <v>0</v>
      </c>
      <c r="G98" s="273">
        <v>0</v>
      </c>
      <c r="H98" s="273">
        <f>I97*C20</f>
        <v>0.019984186815466494</v>
      </c>
      <c r="I98" s="273">
        <f>I97*C19</f>
        <v>0.0086598142867021482</v>
      </c>
      <c r="J98" s="274">
        <f>I97-I98</f>
        <v>0.057954141764852835</v>
      </c>
      <c r="K98" s="275">
        <f>E98+I98</f>
        <v>0.065112319415138564</v>
      </c>
      <c r="AO98" s="236"/>
      <c r="AP98" s="236"/>
    </row>
    <row r="99">
      <c r="A99" s="103"/>
      <c r="B99" s="277"/>
      <c r="C99" s="278"/>
      <c r="D99" s="236"/>
      <c r="E99" s="270"/>
      <c r="F99" s="273"/>
      <c r="G99" s="273"/>
      <c r="H99" s="273"/>
      <c r="I99" s="228">
        <f>C100*G36</f>
        <v>0.18503876680987497</v>
      </c>
      <c r="J99" s="274"/>
      <c r="K99" s="275"/>
      <c r="AO99" s="236"/>
      <c r="AP99" s="236"/>
    </row>
    <row r="100" ht="39">
      <c r="A100" s="103"/>
      <c r="B100" s="283" t="s">
        <v>114</v>
      </c>
      <c r="C100" s="278">
        <f>J86*C36</f>
        <v>0.74015506723949986</v>
      </c>
      <c r="D100" s="236"/>
      <c r="E100" s="270">
        <f>C100-C100/1.18</f>
        <v>0.11290501025687283</v>
      </c>
      <c r="F100" s="273">
        <v>0</v>
      </c>
      <c r="G100" s="273">
        <v>0</v>
      </c>
      <c r="H100" s="273">
        <f>I99*C20</f>
        <v>0.055511630042962487</v>
      </c>
      <c r="I100" s="273">
        <f>I99*C19</f>
        <v>0.024055039685283747</v>
      </c>
      <c r="J100" s="274">
        <f>I99-I100</f>
        <v>0.16098372712459122</v>
      </c>
      <c r="K100" s="275">
        <f>E100+I100</f>
        <v>0.13696004994215658</v>
      </c>
      <c r="AO100" s="236"/>
      <c r="AP100" s="236"/>
    </row>
    <row r="101">
      <c r="A101" s="103"/>
      <c r="B101" s="283"/>
      <c r="C101" s="278"/>
      <c r="D101" s="236"/>
      <c r="E101" s="270"/>
      <c r="F101" s="273"/>
      <c r="G101" s="273"/>
      <c r="H101" s="273"/>
      <c r="I101" s="228">
        <f>C102*G37</f>
        <v>0.056520932407379994</v>
      </c>
      <c r="J101" s="274"/>
      <c r="K101" s="275"/>
      <c r="AO101" s="236"/>
      <c r="AP101" s="236"/>
    </row>
    <row r="102" ht="39.75">
      <c r="A102" s="103"/>
      <c r="B102" s="284" t="s">
        <v>115</v>
      </c>
      <c r="C102" s="302">
        <f>J86*C37</f>
        <v>0.23550388503074998</v>
      </c>
      <c r="D102" s="236"/>
      <c r="E102" s="254">
        <f>C102-C102/1.18</f>
        <v>0.03592432144536864</v>
      </c>
      <c r="F102" s="250">
        <v>0</v>
      </c>
      <c r="G102" s="250">
        <v>0</v>
      </c>
      <c r="H102" s="250">
        <f>I101*C20</f>
        <v>0.016956279722213998</v>
      </c>
      <c r="I102" s="250">
        <f>I101*C19</f>
        <v>0.007347721212959399</v>
      </c>
      <c r="J102" s="286">
        <f>I101-I102</f>
        <v>0.049173211194420592</v>
      </c>
      <c r="K102" s="287">
        <f>E102+I102</f>
        <v>0.043272042658328042</v>
      </c>
      <c r="AO102" s="236"/>
      <c r="AP102" s="236"/>
    </row>
    <row r="103">
      <c r="A103" s="103"/>
      <c r="B103" s="191"/>
      <c r="C103" s="288"/>
      <c r="D103" s="236"/>
      <c r="E103" s="236"/>
      <c r="F103" s="236"/>
      <c r="G103" s="236"/>
      <c r="H103" s="236"/>
      <c r="I103" s="236"/>
      <c r="J103" s="288"/>
      <c r="K103" s="309"/>
      <c r="AO103" s="236"/>
      <c r="AP103" s="236"/>
    </row>
    <row r="104" ht="15.75">
      <c r="A104" s="103"/>
      <c r="B104" s="218"/>
      <c r="C104" s="288"/>
      <c r="D104" s="236"/>
      <c r="K104" s="309"/>
      <c r="AO104" s="236"/>
      <c r="AP104" s="236"/>
    </row>
    <row r="105" ht="15.75">
      <c r="A105" s="103" t="s">
        <v>120</v>
      </c>
      <c r="B105" s="140" t="s">
        <v>65</v>
      </c>
      <c r="C105" s="288"/>
      <c r="D105" s="236"/>
      <c r="E105" s="257"/>
      <c r="F105" s="258"/>
      <c r="G105" s="258"/>
      <c r="H105" s="258"/>
      <c r="I105" s="297">
        <f>C106*G34</f>
        <v>3.9115078200000002</v>
      </c>
      <c r="J105" s="298"/>
      <c r="K105" s="299"/>
      <c r="AO105" s="236"/>
      <c r="AP105" s="236"/>
    </row>
    <row r="106">
      <c r="A106" s="103"/>
      <c r="B106" s="267" t="s">
        <v>63</v>
      </c>
      <c r="C106" s="301">
        <f>J68*C34</f>
        <v>15.646031280000001</v>
      </c>
      <c r="D106" s="236"/>
      <c r="E106" s="270">
        <f>C106-C106/1.18</f>
        <v>2.3866827376271189</v>
      </c>
      <c r="F106" s="273">
        <v>0</v>
      </c>
      <c r="G106" s="273">
        <v>0</v>
      </c>
      <c r="H106" s="273">
        <f>I105*C20</f>
        <v>1.1734523459999999</v>
      </c>
      <c r="I106" s="273">
        <f>I105*C19</f>
        <v>0.50849601659999999</v>
      </c>
      <c r="J106" s="274">
        <f>I105-I106</f>
        <v>3.4030118034000001</v>
      </c>
      <c r="K106" s="275">
        <f>E106+I106</f>
        <v>2.895178754227119</v>
      </c>
      <c r="AO106" s="236"/>
      <c r="AP106" s="236"/>
    </row>
    <row r="107">
      <c r="A107" s="103"/>
      <c r="B107" s="277"/>
      <c r="C107" s="278"/>
      <c r="D107" s="236"/>
      <c r="E107" s="270"/>
      <c r="F107" s="273"/>
      <c r="G107" s="273"/>
      <c r="H107" s="273"/>
      <c r="I107" s="228">
        <f>C108*G35</f>
        <v>0.51631903223999998</v>
      </c>
      <c r="J107" s="274"/>
      <c r="K107" s="275"/>
      <c r="AO107" s="236"/>
      <c r="AP107" s="236"/>
    </row>
    <row r="108">
      <c r="A108" s="103"/>
      <c r="B108" s="277" t="s">
        <v>65</v>
      </c>
      <c r="C108" s="278">
        <f>J68*C35</f>
        <v>2.8684390680000003</v>
      </c>
      <c r="D108" s="236"/>
      <c r="E108" s="270">
        <f>C108-C108/1.18</f>
        <v>0.43755850189830481</v>
      </c>
      <c r="F108" s="273">
        <v>0</v>
      </c>
      <c r="G108" s="273">
        <v>0</v>
      </c>
      <c r="H108" s="273">
        <f>I107*C20</f>
        <v>0.15489570967199998</v>
      </c>
      <c r="I108" s="273">
        <f>I107*C19</f>
        <v>0.067121474191200001</v>
      </c>
      <c r="J108" s="274">
        <f>I107-I108</f>
        <v>0.44919755804879996</v>
      </c>
      <c r="K108" s="275">
        <f>E108+I108</f>
        <v>0.50467997608950477</v>
      </c>
      <c r="AO108" s="236"/>
      <c r="AP108" s="236"/>
    </row>
    <row r="109">
      <c r="A109" s="103"/>
      <c r="B109" s="277"/>
      <c r="C109" s="278"/>
      <c r="D109" s="236"/>
      <c r="E109" s="270"/>
      <c r="F109" s="273"/>
      <c r="G109" s="273"/>
      <c r="H109" s="273"/>
      <c r="I109" s="228">
        <f>C110*G36</f>
        <v>1.4342195340000001</v>
      </c>
      <c r="J109" s="274"/>
      <c r="K109" s="275"/>
      <c r="AO109" s="236"/>
      <c r="AP109" s="236"/>
    </row>
    <row r="110" ht="39">
      <c r="A110" s="103"/>
      <c r="B110" s="283" t="s">
        <v>114</v>
      </c>
      <c r="C110" s="278">
        <f>J68*C36</f>
        <v>5.7368781360000005</v>
      </c>
      <c r="D110" s="236"/>
      <c r="E110" s="270">
        <f>C110-C110/1.18</f>
        <v>0.87511700379660962</v>
      </c>
      <c r="F110" s="273">
        <v>0</v>
      </c>
      <c r="G110" s="273">
        <v>0</v>
      </c>
      <c r="H110" s="273">
        <f>I109*C20</f>
        <v>0.43026586020000002</v>
      </c>
      <c r="I110" s="273">
        <f>I109*C19</f>
        <v>0.18644853942000003</v>
      </c>
      <c r="J110" s="274">
        <f>I109-I110</f>
        <v>1.2477709945800002</v>
      </c>
      <c r="K110" s="275">
        <f>E110+I110</f>
        <v>1.0615655432166096</v>
      </c>
      <c r="AO110" s="236"/>
      <c r="AP110" s="236"/>
    </row>
    <row r="111">
      <c r="A111" s="103"/>
      <c r="B111" s="283"/>
      <c r="C111" s="278"/>
      <c r="D111" s="236"/>
      <c r="E111" s="270"/>
      <c r="F111" s="273"/>
      <c r="G111" s="273"/>
      <c r="H111" s="273"/>
      <c r="I111" s="228">
        <f>C112*G37</f>
        <v>0.43808887584000006</v>
      </c>
      <c r="J111" s="274"/>
      <c r="K111" s="275"/>
      <c r="AO111" s="236"/>
      <c r="AP111" s="236"/>
    </row>
    <row r="112" ht="39.75">
      <c r="A112" s="103"/>
      <c r="B112" s="284" t="s">
        <v>115</v>
      </c>
      <c r="C112" s="302">
        <f>J68*C37</f>
        <v>1.8253703160000003</v>
      </c>
      <c r="D112" s="236"/>
      <c r="E112" s="254">
        <f>C112-C112/1.18</f>
        <v>0.27844631938983055</v>
      </c>
      <c r="F112" s="250">
        <v>0</v>
      </c>
      <c r="G112" s="250">
        <v>0</v>
      </c>
      <c r="H112" s="250">
        <f>I111*C20</f>
        <v>0.13142666275200002</v>
      </c>
      <c r="I112" s="250">
        <f>I111*C19</f>
        <v>0.056951553859200012</v>
      </c>
      <c r="J112" s="286">
        <f>I111-I112</f>
        <v>0.38113732198080003</v>
      </c>
      <c r="K112" s="287">
        <f>E112+I112</f>
        <v>0.33539787324903059</v>
      </c>
      <c r="AO112" s="236"/>
      <c r="AP112" s="236"/>
    </row>
    <row r="113">
      <c r="A113" s="103"/>
      <c r="B113" s="191"/>
      <c r="C113" s="288"/>
      <c r="D113" s="236"/>
      <c r="K113" s="309"/>
      <c r="AO113" s="236"/>
      <c r="AP113" s="236"/>
    </row>
    <row r="114" ht="15.75">
      <c r="A114" s="103"/>
      <c r="B114" s="218"/>
      <c r="C114" s="288"/>
      <c r="D114" s="236"/>
      <c r="K114" s="309"/>
      <c r="AO114" s="236"/>
      <c r="AP114" s="236"/>
    </row>
    <row r="115" ht="15.75">
      <c r="A115" s="103" t="s">
        <v>121</v>
      </c>
      <c r="B115" s="140" t="s">
        <v>114</v>
      </c>
      <c r="C115" s="236"/>
      <c r="D115" s="103"/>
      <c r="E115" s="320"/>
      <c r="F115" s="321"/>
      <c r="G115" s="321"/>
      <c r="H115" s="322"/>
      <c r="I115" s="323">
        <f>C116*G34</f>
        <v>10.865299499999999</v>
      </c>
      <c r="J115" s="324"/>
      <c r="K115" s="299"/>
      <c r="AO115" s="103"/>
      <c r="AP115" s="236"/>
    </row>
    <row r="116">
      <c r="A116" s="103"/>
      <c r="B116" s="267" t="s">
        <v>63</v>
      </c>
      <c r="C116" s="325">
        <f>J70*C34</f>
        <v>43.461197999999996</v>
      </c>
      <c r="D116" s="103"/>
      <c r="E116" s="270">
        <f>C116-C116/1.18</f>
        <v>6.6296742711864383</v>
      </c>
      <c r="F116" s="273">
        <v>0</v>
      </c>
      <c r="G116" s="273">
        <v>0</v>
      </c>
      <c r="H116" s="326">
        <f>I115*C20</f>
        <v>3.2595898499999998</v>
      </c>
      <c r="I116" s="326">
        <f>I115*C19</f>
        <v>1.4124889349999998</v>
      </c>
      <c r="J116" s="327">
        <f>I115-I116</f>
        <v>9.4528105650000001</v>
      </c>
      <c r="K116" s="275">
        <f>E116+I116</f>
        <v>8.0421632061864372</v>
      </c>
      <c r="AO116" s="236"/>
      <c r="AP116" s="236"/>
    </row>
    <row r="117">
      <c r="A117" s="103"/>
      <c r="B117" s="277"/>
      <c r="C117" s="328"/>
      <c r="D117" s="103"/>
      <c r="E117" s="329"/>
      <c r="F117" s="231"/>
      <c r="G117" s="231"/>
      <c r="H117" s="326"/>
      <c r="I117" s="330">
        <f>C118*G35</f>
        <v>1.4342195339999997</v>
      </c>
      <c r="J117" s="327"/>
      <c r="K117" s="275"/>
      <c r="AO117" s="103"/>
      <c r="AP117" s="236"/>
    </row>
    <row r="118">
      <c r="A118" s="103"/>
      <c r="B118" s="277" t="s">
        <v>65</v>
      </c>
      <c r="C118" s="328">
        <f>J70*C35</f>
        <v>7.9678862999999991</v>
      </c>
      <c r="D118" s="103"/>
      <c r="E118" s="270">
        <f>C118-C118/1.18</f>
        <v>1.2154402830508468</v>
      </c>
      <c r="F118" s="273">
        <v>0</v>
      </c>
      <c r="G118" s="273">
        <v>0</v>
      </c>
      <c r="H118" s="326">
        <f>I117*C20</f>
        <v>0.43026586019999991</v>
      </c>
      <c r="I118" s="326">
        <f>I117*C19</f>
        <v>0.18644853941999998</v>
      </c>
      <c r="J118" s="327">
        <f>I117-I118</f>
        <v>1.2477709945799997</v>
      </c>
      <c r="K118" s="275">
        <f>E118+I118</f>
        <v>1.4018888224708468</v>
      </c>
      <c r="AO118" s="236"/>
      <c r="AP118" s="236"/>
    </row>
    <row r="119">
      <c r="A119" s="103"/>
      <c r="B119" s="277"/>
      <c r="C119" s="328"/>
      <c r="D119" s="103"/>
      <c r="E119" s="329"/>
      <c r="F119" s="231"/>
      <c r="G119" s="231"/>
      <c r="H119" s="326"/>
      <c r="I119" s="330">
        <f>C120*G36</f>
        <v>3.9839431499999995</v>
      </c>
      <c r="J119" s="327"/>
      <c r="K119" s="275"/>
      <c r="AO119" s="103"/>
      <c r="AP119" s="236"/>
    </row>
    <row r="120" ht="39">
      <c r="A120" s="103"/>
      <c r="B120" s="283" t="s">
        <v>114</v>
      </c>
      <c r="C120" s="328">
        <f>J70*C36</f>
        <v>15.935772599999998</v>
      </c>
      <c r="D120" s="103"/>
      <c r="E120" s="270">
        <f>C120-C120/1.18</f>
        <v>2.4308805661016937</v>
      </c>
      <c r="F120" s="273">
        <v>0</v>
      </c>
      <c r="G120" s="273">
        <v>0</v>
      </c>
      <c r="H120" s="326">
        <f>I119*C20</f>
        <v>1.1951829449999998</v>
      </c>
      <c r="I120" s="326">
        <f>I119*C19</f>
        <v>0.51791260949999995</v>
      </c>
      <c r="J120" s="327">
        <f>I119-I120</f>
        <v>3.4660305404999994</v>
      </c>
      <c r="K120" s="275">
        <f>E120+I120</f>
        <v>2.9487931756016934</v>
      </c>
      <c r="AO120" s="236"/>
      <c r="AP120" s="236"/>
    </row>
    <row r="121">
      <c r="A121" s="103"/>
      <c r="B121" s="283"/>
      <c r="C121" s="328"/>
      <c r="D121" s="103"/>
      <c r="E121" s="329"/>
      <c r="F121" s="231"/>
      <c r="G121" s="231"/>
      <c r="H121" s="326"/>
      <c r="I121" s="330">
        <f>C122*G37</f>
        <v>1.2169135440000001</v>
      </c>
      <c r="J121" s="327"/>
      <c r="K121" s="275"/>
      <c r="AO121" s="103"/>
      <c r="AP121" s="236"/>
    </row>
    <row r="122" ht="39.75">
      <c r="A122" s="103"/>
      <c r="B122" s="284" t="s">
        <v>115</v>
      </c>
      <c r="C122" s="247">
        <f>J70*C37</f>
        <v>5.0704731000000001</v>
      </c>
      <c r="D122" s="103"/>
      <c r="E122" s="254">
        <f>C122-C122/1.18</f>
        <v>0.77346199830508411</v>
      </c>
      <c r="F122" s="250">
        <v>0</v>
      </c>
      <c r="G122" s="250">
        <v>0</v>
      </c>
      <c r="H122" s="331">
        <f>I121*C20</f>
        <v>0.36507406320000002</v>
      </c>
      <c r="I122" s="331">
        <f>I121*C19</f>
        <v>0.15819876072000003</v>
      </c>
      <c r="J122" s="332">
        <f>I121-I122</f>
        <v>1.0587147832800001</v>
      </c>
      <c r="K122" s="287">
        <f>E122+I122</f>
        <v>0.93166075902508416</v>
      </c>
      <c r="AO122" s="236"/>
      <c r="AP122" s="236"/>
    </row>
    <row r="123">
      <c r="A123" s="103"/>
      <c r="B123" s="191"/>
      <c r="C123" s="236"/>
      <c r="D123" s="103"/>
      <c r="E123" s="103"/>
      <c r="F123" s="103"/>
      <c r="G123" s="103"/>
      <c r="H123" s="333"/>
      <c r="I123" s="333"/>
      <c r="J123" s="333"/>
      <c r="K123" s="309"/>
      <c r="AO123" s="236"/>
      <c r="AP123" s="236"/>
    </row>
    <row r="124" ht="15.75">
      <c r="A124" s="103"/>
      <c r="B124" s="218"/>
      <c r="C124" s="236"/>
      <c r="D124" s="103"/>
      <c r="E124" s="103"/>
      <c r="F124" s="103"/>
      <c r="G124" s="103"/>
      <c r="H124" s="333"/>
      <c r="I124" s="333"/>
      <c r="J124" s="333"/>
      <c r="K124" s="309"/>
      <c r="AO124" s="236"/>
      <c r="AP124" s="236"/>
    </row>
    <row r="125" ht="15.75">
      <c r="A125" s="103" t="s">
        <v>122</v>
      </c>
      <c r="B125" s="140" t="s">
        <v>115</v>
      </c>
      <c r="C125" s="236"/>
      <c r="D125" s="103"/>
      <c r="E125" s="320"/>
      <c r="F125" s="321"/>
      <c r="G125" s="321"/>
      <c r="H125" s="322"/>
      <c r="I125" s="323">
        <f>C126*G34</f>
        <v>3.3188551199999998</v>
      </c>
      <c r="J125" s="324"/>
      <c r="K125" s="299"/>
      <c r="AO125" s="103"/>
      <c r="AP125" s="236"/>
    </row>
    <row r="126">
      <c r="A126" s="334"/>
      <c r="B126" s="267" t="s">
        <v>63</v>
      </c>
      <c r="C126" s="325">
        <f>J72*C34</f>
        <v>13.275420479999999</v>
      </c>
      <c r="D126" s="103"/>
      <c r="E126" s="270">
        <f>C126-C126/1.18</f>
        <v>2.0250641410169479</v>
      </c>
      <c r="F126" s="273">
        <v>0</v>
      </c>
      <c r="G126" s="273">
        <v>0</v>
      </c>
      <c r="H126" s="326">
        <f>I125*C20</f>
        <v>0.99565653599999993</v>
      </c>
      <c r="I126" s="326">
        <f>I125*C19</f>
        <v>0.43145116560000002</v>
      </c>
      <c r="J126" s="327">
        <f>I125-I126</f>
        <v>2.8874039543999999</v>
      </c>
      <c r="K126" s="275">
        <f>E126+I126</f>
        <v>2.4565153066169478</v>
      </c>
      <c r="AO126" s="236"/>
      <c r="AP126" s="236"/>
    </row>
    <row r="127">
      <c r="A127" s="103"/>
      <c r="B127" s="277"/>
      <c r="C127" s="328"/>
      <c r="D127" s="103"/>
      <c r="E127" s="329"/>
      <c r="F127" s="231"/>
      <c r="G127" s="231"/>
      <c r="H127" s="326"/>
      <c r="I127" s="330">
        <f>C128*G35</f>
        <v>0.43808887584</v>
      </c>
      <c r="J127" s="327"/>
      <c r="K127" s="275"/>
      <c r="AO127" s="103"/>
      <c r="AP127" s="236"/>
    </row>
    <row r="128">
      <c r="A128" s="103"/>
      <c r="B128" s="277" t="s">
        <v>65</v>
      </c>
      <c r="C128" s="328">
        <f>J72*C35</f>
        <v>2.4338270880000001</v>
      </c>
      <c r="D128" s="103"/>
      <c r="E128" s="270">
        <f>C128-C128/1.18</f>
        <v>0.37126175918644044</v>
      </c>
      <c r="F128" s="273">
        <v>0</v>
      </c>
      <c r="G128" s="273">
        <v>0</v>
      </c>
      <c r="H128" s="326">
        <f>I127*C20</f>
        <v>0.13142666275199999</v>
      </c>
      <c r="I128" s="326">
        <f>I127*C19</f>
        <v>0.056951553859200005</v>
      </c>
      <c r="J128" s="327">
        <f>I127-I128</f>
        <v>0.38113732198079997</v>
      </c>
      <c r="K128" s="275">
        <f>E128+I128</f>
        <v>0.42821331304564048</v>
      </c>
      <c r="AO128" s="236"/>
      <c r="AP128" s="236"/>
    </row>
    <row r="129">
      <c r="A129" s="103"/>
      <c r="B129" s="277"/>
      <c r="C129" s="328"/>
      <c r="D129" s="103"/>
      <c r="E129" s="329"/>
      <c r="F129" s="231"/>
      <c r="G129" s="231"/>
      <c r="H129" s="326"/>
      <c r="I129" s="330">
        <f>C130*G36</f>
        <v>1.2169135440000001</v>
      </c>
      <c r="J129" s="327"/>
      <c r="K129" s="275"/>
      <c r="AO129" s="103"/>
      <c r="AP129" s="236"/>
    </row>
    <row r="130" ht="39">
      <c r="A130" s="103"/>
      <c r="B130" s="283" t="s">
        <v>114</v>
      </c>
      <c r="C130" s="328">
        <f>J72*C36</f>
        <v>4.8676541760000003</v>
      </c>
      <c r="D130" s="103"/>
      <c r="E130" s="270">
        <f>C130-C130/1.18</f>
        <v>0.74252351837288089</v>
      </c>
      <c r="F130" s="273">
        <v>0</v>
      </c>
      <c r="G130" s="273">
        <v>0</v>
      </c>
      <c r="H130" s="326">
        <f>I129*C20</f>
        <v>0.36507406320000002</v>
      </c>
      <c r="I130" s="326">
        <f>I129*C19</f>
        <v>0.15819876072000003</v>
      </c>
      <c r="J130" s="327">
        <f>I129-I130</f>
        <v>1.0587147832800001</v>
      </c>
      <c r="K130" s="275">
        <f>E130+I130</f>
        <v>0.90072227909288094</v>
      </c>
      <c r="AO130" s="236"/>
      <c r="AP130" s="236"/>
    </row>
    <row r="131">
      <c r="A131" s="103"/>
      <c r="B131" s="283"/>
      <c r="C131" s="328"/>
      <c r="D131" s="103"/>
      <c r="E131" s="329"/>
      <c r="F131" s="231"/>
      <c r="G131" s="231"/>
      <c r="H131" s="326"/>
      <c r="I131" s="330">
        <f>C132*G37</f>
        <v>0.37171177344000006</v>
      </c>
      <c r="J131" s="327"/>
      <c r="K131" s="275"/>
      <c r="AO131" s="103"/>
      <c r="AP131" s="236"/>
    </row>
    <row r="132" ht="39.75">
      <c r="A132" s="103"/>
      <c r="B132" s="284" t="s">
        <v>115</v>
      </c>
      <c r="C132" s="247">
        <f>J72*C37</f>
        <v>1.5487990560000002</v>
      </c>
      <c r="D132" s="103"/>
      <c r="E132" s="254">
        <f>C132-C132/1.18</f>
        <v>0.23625748311864414</v>
      </c>
      <c r="F132" s="250">
        <v>0</v>
      </c>
      <c r="G132" s="250">
        <v>0</v>
      </c>
      <c r="H132" s="331">
        <f>I131*C20</f>
        <v>0.11151353203200001</v>
      </c>
      <c r="I132" s="331">
        <f>I131*C19</f>
        <v>0.04832253054720001</v>
      </c>
      <c r="J132" s="332">
        <f>I131-I132</f>
        <v>0.32338924289280002</v>
      </c>
      <c r="K132" s="287">
        <f>E132+I132</f>
        <v>0.28458001366584418</v>
      </c>
      <c r="AO132" s="236"/>
      <c r="AP132" s="236"/>
    </row>
    <row r="133">
      <c r="A133" s="103"/>
      <c r="B133" s="191"/>
      <c r="C133" s="236"/>
      <c r="D133" s="103"/>
      <c r="E133" s="173"/>
      <c r="F133" s="173"/>
      <c r="G133" s="236"/>
      <c r="H133" s="333"/>
      <c r="I133" s="233"/>
      <c r="J133" s="333"/>
      <c r="K133" s="266">
        <f>SUM(K66:K132)</f>
        <v>342.35617983348561</v>
      </c>
      <c r="AO133" s="236"/>
      <c r="AP133" s="236"/>
    </row>
    <row r="134" ht="16.5">
      <c r="A134" s="103"/>
      <c r="B134" s="823" t="s">
        <v>124</v>
      </c>
      <c r="C134" s="823"/>
      <c r="D134" s="823"/>
      <c r="E134" s="823"/>
      <c r="F134" s="823"/>
      <c r="G134" s="823"/>
      <c r="H134" s="333"/>
      <c r="I134" s="333"/>
      <c r="J134" s="333"/>
      <c r="K134" s="266"/>
      <c r="AO134" s="236"/>
      <c r="AP134" s="236"/>
    </row>
    <row r="135">
      <c r="A135" s="103"/>
      <c r="B135" s="858" t="s">
        <v>125</v>
      </c>
      <c r="C135" s="859"/>
      <c r="D135" s="860"/>
      <c r="E135" s="861"/>
      <c r="F135" s="861"/>
      <c r="G135" s="862"/>
      <c r="H135" s="861"/>
      <c r="I135" s="861"/>
      <c r="J135" s="862"/>
      <c r="K135" s="826">
        <f>K61</f>
        <v>633.36000000000001</v>
      </c>
      <c r="L135" s="140"/>
      <c r="AO135" s="103"/>
      <c r="AP135" s="236"/>
    </row>
    <row r="136" ht="15.75">
      <c r="A136" s="103"/>
      <c r="B136" s="863" t="s">
        <v>126</v>
      </c>
      <c r="C136" s="864"/>
      <c r="D136" s="865"/>
      <c r="E136" s="769"/>
      <c r="F136" s="769"/>
      <c r="G136" s="866"/>
      <c r="H136" s="769"/>
      <c r="I136" s="769"/>
      <c r="J136" s="866"/>
      <c r="K136" s="829">
        <f>AP61</f>
        <v>715.33611805423709</v>
      </c>
      <c r="L136" s="140"/>
      <c r="AO136" s="103"/>
      <c r="AP136" s="236"/>
    </row>
    <row r="137" ht="15.75">
      <c r="A137" s="103"/>
      <c r="B137" s="830" t="s">
        <v>155</v>
      </c>
      <c r="C137" s="831"/>
      <c r="D137" s="832"/>
      <c r="E137" s="833"/>
      <c r="F137" s="833"/>
      <c r="G137" s="133"/>
      <c r="H137" s="833"/>
      <c r="I137" s="833"/>
      <c r="J137" s="133"/>
      <c r="K137" s="833">
        <f>SUM(K135:K136)</f>
        <v>1348.6961180542371</v>
      </c>
      <c r="L137" s="140"/>
      <c r="AO137" s="103"/>
      <c r="AP137" s="236"/>
    </row>
    <row r="138" ht="16.5">
      <c r="A138" s="103"/>
      <c r="B138" s="830" t="s">
        <v>128</v>
      </c>
      <c r="C138" s="831"/>
      <c r="D138" s="832"/>
      <c r="E138" s="833"/>
      <c r="F138" s="833"/>
      <c r="G138" s="133"/>
      <c r="H138" s="833"/>
      <c r="I138" s="833"/>
      <c r="J138" s="133"/>
      <c r="K138" s="833"/>
      <c r="L138" s="140"/>
      <c r="AO138" s="103"/>
      <c r="AP138" s="236"/>
    </row>
    <row r="139" ht="15.75">
      <c r="A139" s="103"/>
      <c r="B139" s="867" t="s">
        <v>172</v>
      </c>
      <c r="C139" s="868"/>
      <c r="D139" s="869"/>
      <c r="E139" s="870"/>
      <c r="F139" s="870"/>
      <c r="G139" s="871"/>
      <c r="H139" s="870"/>
      <c r="I139" s="870"/>
      <c r="J139" s="871"/>
      <c r="K139" s="837">
        <f>K133+BD83</f>
        <v>426.97350841842342</v>
      </c>
      <c r="L139" s="140"/>
      <c r="AO139" s="103"/>
      <c r="AP139" s="236"/>
    </row>
    <row r="140" ht="15.75">
      <c r="A140" s="103"/>
      <c r="B140" s="838"/>
      <c r="C140" s="236"/>
      <c r="D140" s="103"/>
      <c r="E140" s="136"/>
      <c r="F140" s="136"/>
      <c r="G140" s="43"/>
      <c r="H140" s="136"/>
      <c r="I140" s="136"/>
      <c r="J140" s="43"/>
      <c r="K140" s="138"/>
      <c r="L140" s="140"/>
      <c r="AO140" s="103"/>
      <c r="AP140" s="236"/>
    </row>
    <row r="141" ht="15.75">
      <c r="A141" s="103"/>
      <c r="B141" s="867" t="s">
        <v>173</v>
      </c>
      <c r="C141" s="314"/>
      <c r="D141" s="872"/>
      <c r="E141" s="873"/>
      <c r="F141" s="873"/>
      <c r="G141" s="874"/>
      <c r="H141" s="873"/>
      <c r="I141" s="873"/>
      <c r="J141" s="874"/>
      <c r="K141" s="840">
        <f>K137+K139</f>
        <v>1775.6696264726606</v>
      </c>
      <c r="L141" s="140"/>
      <c r="AO141" s="103"/>
      <c r="AP141" s="236"/>
    </row>
    <row r="14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841"/>
      <c r="P142" s="140"/>
      <c r="Q142" s="140"/>
      <c r="R142" s="103"/>
      <c r="S142" s="337"/>
      <c r="T142" s="337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236"/>
    </row>
    <row r="143">
      <c r="P143" s="36"/>
      <c r="Q143" s="36"/>
      <c r="AP143" s="236"/>
    </row>
    <row r="144">
      <c r="K144" s="131"/>
      <c r="P144" s="36"/>
      <c r="Q144" s="36"/>
      <c r="AP144" s="236"/>
    </row>
    <row r="145">
      <c r="P145" s="36"/>
      <c r="Q145" s="36"/>
      <c r="AP145" s="236"/>
    </row>
    <row r="146">
      <c r="P146" s="36"/>
      <c r="Q146" s="36"/>
      <c r="AP146" s="236"/>
    </row>
    <row r="147">
      <c r="P147" s="36"/>
      <c r="Q147" s="36"/>
      <c r="AP147" s="236"/>
    </row>
    <row r="148">
      <c r="P148" s="36"/>
      <c r="Q148" s="36"/>
      <c r="AP148" s="236"/>
    </row>
    <row r="149">
      <c r="P149" s="36"/>
      <c r="Q149" s="36"/>
      <c r="AP149" s="236"/>
    </row>
    <row r="150">
      <c r="P150" s="36"/>
      <c r="Q150" s="36"/>
      <c r="AP150" s="236"/>
    </row>
    <row r="151">
      <c r="P151" s="36"/>
      <c r="Q151" s="36"/>
    </row>
  </sheetData>
  <mergeCells count="57">
    <mergeCell ref="B2:J2"/>
    <mergeCell ref="B11:B12"/>
    <mergeCell ref="C11:C12"/>
    <mergeCell ref="D11:K12"/>
    <mergeCell ref="L11:O12"/>
    <mergeCell ref="B13:B17"/>
    <mergeCell ref="C13:C17"/>
    <mergeCell ref="D13:K13"/>
    <mergeCell ref="L13:O13"/>
    <mergeCell ref="D14:E14"/>
    <mergeCell ref="H14:J14"/>
    <mergeCell ref="D15:E15"/>
    <mergeCell ref="F15:F17"/>
    <mergeCell ref="G15:G17"/>
    <mergeCell ref="H15:J15"/>
    <mergeCell ref="K15:K17"/>
    <mergeCell ref="L15:L17"/>
    <mergeCell ref="M15:M17"/>
    <mergeCell ref="N15:N17"/>
    <mergeCell ref="O15:O17"/>
    <mergeCell ref="D16:D17"/>
    <mergeCell ref="E16:E17"/>
    <mergeCell ref="H16:H17"/>
    <mergeCell ref="I16:J17"/>
    <mergeCell ref="D34:D37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AP55:AP56"/>
    <mergeCell ref="E56:E58"/>
    <mergeCell ref="F56:F58"/>
    <mergeCell ref="G56:H58"/>
    <mergeCell ref="I56:J56"/>
    <mergeCell ref="K56:K58"/>
    <mergeCell ref="P56:AN56"/>
    <mergeCell ref="I57:J57"/>
    <mergeCell ref="N57:R57"/>
    <mergeCell ref="U57:Y57"/>
    <mergeCell ref="AC57:AG57"/>
    <mergeCell ref="AJ57:AN57"/>
    <mergeCell ref="O58:P58"/>
    <mergeCell ref="V58:W58"/>
    <mergeCell ref="AD58:AE58"/>
    <mergeCell ref="AK58:AL58"/>
    <mergeCell ref="G61:H61"/>
    <mergeCell ref="O61:P61"/>
    <mergeCell ref="V61:W61"/>
    <mergeCell ref="AD61:AE61"/>
    <mergeCell ref="AK61:AL61"/>
    <mergeCell ref="BD65:BE65"/>
    <mergeCell ref="B134:G13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revision>8</cp:revision>
  <dcterms:created xsi:type="dcterms:W3CDTF">2015-04-03T07:06:16Z</dcterms:created>
  <dcterms:modified xsi:type="dcterms:W3CDTF">2025-09-29T08:15:41Z</dcterms:modified>
</cp:coreProperties>
</file>