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ПМ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<sst xmlns="http://schemas.openxmlformats.org/spreadsheetml/2006/main" count="51" uniqueCount="51">
  <si>
    <t xml:space="preserve">Утверждены распоряжением Правительства Российской Федерации от 25.11.2025 № 3413-р</t>
  </si>
  <si>
    <t xml:space="preserve">Инфляция в 2026 г.
по прогнозу ЦБ РФ,%</t>
  </si>
  <si>
    <t xml:space="preserve">Рост цен с учетом повышенич НДС</t>
  </si>
  <si>
    <r>
      <rPr>
        <sz val="10"/>
        <color theme="1"/>
        <rFont val="Calibri"/>
        <scheme val="minor"/>
      </rPr>
      <t xml:space="preserve">Индекс изменения размера вносимой гражданами платы за коммунальные услуги с 1 января 2026 года, </t>
    </r>
    <r>
      <rPr>
        <b/>
        <sz val="10"/>
        <color theme="1"/>
        <rFont val="Calibri"/>
        <scheme val="minor"/>
      </rPr>
      <t xml:space="preserve">в связи с повышением НДС</t>
    </r>
  </si>
  <si>
    <t xml:space="preserve">Индекс изменения размера вносимой гражданами платы за коммунальные услуги с 1 октября 2026 года</t>
  </si>
  <si>
    <t xml:space="preserve">Предельно допустимое отклонение  от величины указанного индекса</t>
  </si>
  <si>
    <t>⬆</t>
  </si>
  <si>
    <t xml:space="preserve">Повышение тарифов ЖКХ в 2026 году пройдет двумя этапами.
Первый этап (с 1 января) отражает общегосударственные факторы — увеличение ставки НДС, которое одинаково влияет на все регионы. 
Второй этап (с 1 октября) позволяет учесть специфику каждого региона и оценить потребности в модернизации коммунальной инфраструктуры.</t>
  </si>
  <si>
    <t xml:space="preserve">Статья расхода </t>
  </si>
  <si>
    <t xml:space="preserve">Стоимость </t>
  </si>
  <si>
    <t>Разница</t>
  </si>
  <si>
    <t>факт</t>
  </si>
  <si>
    <t xml:space="preserve">с учетом повышения в 2026 году</t>
  </si>
  <si>
    <t xml:space="preserve">Продовольственные товары </t>
  </si>
  <si>
    <t xml:space="preserve">Непродовольственные товары </t>
  </si>
  <si>
    <t>Услуги</t>
  </si>
  <si>
    <t>Налоги</t>
  </si>
  <si>
    <t xml:space="preserve">в %</t>
  </si>
  <si>
    <t xml:space="preserve">Прожиточный минимум Итого:</t>
  </si>
  <si>
    <t xml:space="preserve">Расчет расходов на услуги </t>
  </si>
  <si>
    <t xml:space="preserve">Наименование услуги</t>
  </si>
  <si>
    <t xml:space="preserve">Стоимость услуги 
(руб. на 1 человека в месяц)</t>
  </si>
  <si>
    <t xml:space="preserve">Стоимость услуги (руб. на семью из  4-х человек в месяц)</t>
  </si>
  <si>
    <t xml:space="preserve">Норма в месяц</t>
  </si>
  <si>
    <t xml:space="preserve">Ед. изм. </t>
  </si>
  <si>
    <t xml:space="preserve">Цена услуги
(факт) </t>
  </si>
  <si>
    <t xml:space="preserve">Стоимость услуги в месяц (руб.) факт</t>
  </si>
  <si>
    <t xml:space="preserve">Цена услуги 
(с учетом повышения)</t>
  </si>
  <si>
    <t xml:space="preserve">Цена услуги в % 
(с учетом повышения)</t>
  </si>
  <si>
    <t xml:space="preserve">Стоимость услуги в месяц (руб.) с учетом повышения</t>
  </si>
  <si>
    <t xml:space="preserve">Стоимость услуги в месяц (в %) с учетом повышения</t>
  </si>
  <si>
    <t>Факт</t>
  </si>
  <si>
    <t xml:space="preserve">с учетом повышения	</t>
  </si>
  <si>
    <t xml:space="preserve">Найм и тех.обсл. жилого помещения </t>
  </si>
  <si>
    <t xml:space="preserve">плата </t>
  </si>
  <si>
    <t xml:space="preserve">Квартплата и коммунальные платежи</t>
  </si>
  <si>
    <t xml:space="preserve">Отопление жилых помещений (1 кв.м.)</t>
  </si>
  <si>
    <t>м2</t>
  </si>
  <si>
    <t xml:space="preserve">Транспортные услуги</t>
  </si>
  <si>
    <t xml:space="preserve">Электроснабжение (1 квт/ч)</t>
  </si>
  <si>
    <t>квт/ч</t>
  </si>
  <si>
    <t xml:space="preserve">Услуги связи</t>
  </si>
  <si>
    <t xml:space="preserve">Вода и канализация</t>
  </si>
  <si>
    <t xml:space="preserve">Бытовые услуги </t>
  </si>
  <si>
    <t xml:space="preserve">Горячее водоснабжение </t>
  </si>
  <si>
    <t xml:space="preserve">Услуги бань</t>
  </si>
  <si>
    <t xml:space="preserve">Газоснабжение </t>
  </si>
  <si>
    <t>Итого:</t>
  </si>
  <si>
    <t xml:space="preserve">Абон. плата за коллективную антенну</t>
  </si>
  <si>
    <t xml:space="preserve">Абон. плата за абон. громкоговоритель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</si>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</sst>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1.000000"/>
      <color theme="1"/>
      <name val="Calibri"/>
      <scheme val="minor"/>
    </font>
    <font>
      <sz val="16.000000"/>
      <color theme="1"/>
      <name val="Arimo"/>
    </font>
    <font>
      <b/>
      <sz val="10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theme="4" tint="0.79998168889431442"/>
      </patternFill>
    </fill>
  </fills>
  <borders count="30">
    <border>
      <left style="none"/>
      <right style="none"/>
      <top style="none"/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none"/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none"/>
      <right style="medium">
        <color theme="1"/>
      </right>
      <top style="none"/>
      <bottom style="none"/>
      <diagonal style="none"/>
    </border>
    <border>
      <left style="medium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medium">
        <color theme="1"/>
      </bottom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none"/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0" fillId="2" borderId="0" numFmtId="43" applyNumberFormat="1" applyFont="0" applyFill="0" applyBorder="0"/>
  </cellStyleXfs>
  <cellXfs count="87">
    <xf fontId="0" fillId="0" borderId="0" numFmtId="0" xfId="0"/>
    <xf fontId="0" fillId="0" borderId="1" numFmtId="0" xfId="0" applyBorder="1" applyAlignment="1">
      <alignment horizontal="center"/>
    </xf>
    <xf fontId="0" fillId="0" borderId="2" numFmtId="0" xfId="0" applyBorder="1" applyAlignment="1">
      <alignment horizontal="center"/>
    </xf>
    <xf fontId="0" fillId="0" borderId="3" numFmtId="0" xfId="0" applyBorder="1" applyAlignment="1">
      <alignment horizontal="center"/>
    </xf>
    <xf fontId="1" fillId="0" borderId="4" numFmtId="0" xfId="0" applyFont="1" applyBorder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</xf>
    <xf fontId="0" fillId="0" borderId="6" numFmtId="0" xfId="0" applyBorder="1" applyAlignment="1">
      <alignment horizontal="center" vertical="center" wrapText="1"/>
    </xf>
    <xf fontId="0" fillId="0" borderId="7" numFmtId="0" xfId="0" applyBorder="1" applyAlignment="1">
      <alignment horizontal="center" vertical="center" wrapText="1"/>
    </xf>
    <xf fontId="1" fillId="0" borderId="7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0" fillId="0" borderId="8" numFmtId="0" xfId="0" applyBorder="1" applyAlignment="1">
      <alignment horizontal="center" vertical="center" wrapText="1"/>
    </xf>
    <xf fontId="1" fillId="0" borderId="9" numFmtId="0" xfId="0" applyFont="1" applyBorder="1" applyAlignment="1">
      <alignment horizontal="center" vertical="center" wrapText="1"/>
    </xf>
    <xf fontId="1" fillId="0" borderId="10" numFmtId="0" xfId="0" applyFont="1" applyBorder="1" applyAlignment="1">
      <alignment horizontal="center" vertical="center" wrapText="1"/>
    </xf>
    <xf fontId="0" fillId="0" borderId="11" numFmtId="0" xfId="0" applyBorder="1" applyAlignment="1">
      <alignment horizontal="center" vertical="center" wrapText="1"/>
    </xf>
    <xf fontId="0" fillId="0" borderId="0" numFmtId="0" xfId="0" applyAlignment="1">
      <alignment horizontal="center" vertical="center" wrapText="1"/>
    </xf>
    <xf fontId="1" fillId="0" borderId="0" numFmtId="0" xfId="0" applyFont="1" applyAlignment="1">
      <alignment horizontal="center" vertical="center" wrapText="1"/>
    </xf>
    <xf fontId="1" fillId="0" borderId="11" numFmtId="0" xfId="0" applyFont="1" applyBorder="1" applyAlignment="1">
      <alignment horizontal="center" vertical="center" wrapText="1"/>
    </xf>
    <xf fontId="0" fillId="0" borderId="12" numFmtId="0" xfId="0" applyBorder="1" applyAlignment="1">
      <alignment horizontal="center" vertical="center" wrapText="1"/>
    </xf>
    <xf fontId="1" fillId="0" borderId="13" numFmtId="0" xfId="0" applyFont="1" applyBorder="1" applyAlignment="1">
      <alignment horizontal="center" vertical="center" wrapText="1"/>
    </xf>
    <xf fontId="1" fillId="0" borderId="14" numFmtId="0" xfId="0" applyFont="1" applyBorder="1" applyAlignment="1">
      <alignment horizontal="center" vertical="center" wrapText="1"/>
    </xf>
    <xf fontId="0" fillId="0" borderId="15" numFmtId="0" xfId="0" applyBorder="1" applyAlignment="1">
      <alignment horizontal="center" vertical="center" wrapText="1"/>
    </xf>
    <xf fontId="0" fillId="0" borderId="16" numFmtId="0" xfId="0" applyBorder="1" applyAlignment="1">
      <alignment horizontal="center" vertical="center" wrapText="1"/>
    </xf>
    <xf fontId="1" fillId="0" borderId="16" numFmtId="0" xfId="0" applyFont="1" applyBorder="1" applyAlignment="1">
      <alignment horizontal="center" vertical="center" wrapText="1"/>
    </xf>
    <xf fontId="1" fillId="0" borderId="15" numFmtId="0" xfId="0" applyFont="1" applyBorder="1" applyAlignment="1">
      <alignment horizontal="center" vertical="center" wrapText="1"/>
    </xf>
    <xf fontId="0" fillId="0" borderId="17" numFmtId="0" xfId="0" applyBorder="1" applyAlignment="1">
      <alignment horizontal="center" vertical="center" wrapText="1"/>
    </xf>
    <xf fontId="2" fillId="0" borderId="18" numFmtId="0" xfId="0" applyFont="1" applyBorder="1" applyAlignment="1">
      <alignment horizontal="center" wrapText="1"/>
    </xf>
    <xf fontId="2" fillId="0" borderId="19" numFmtId="0" xfId="0" applyFont="1" applyBorder="1" applyAlignment="1">
      <alignment horizontal="center" wrapText="1"/>
    </xf>
    <xf fontId="2" fillId="0" borderId="20" numFmtId="0" xfId="0" applyFont="1" applyBorder="1" applyAlignment="1">
      <alignment horizontal="center"/>
    </xf>
    <xf fontId="2" fillId="0" borderId="21" numFmtId="0" xfId="0" applyFont="1" applyBorder="1" applyAlignment="1">
      <alignment horizontal="center"/>
    </xf>
    <xf fontId="2" fillId="0" borderId="18" numFmtId="0" xfId="0" applyFont="1" applyBorder="1" applyAlignment="1">
      <alignment horizontal="center"/>
    </xf>
    <xf fontId="2" fillId="0" borderId="19" numFmtId="0" xfId="0" applyFont="1" applyBorder="1" applyAlignment="1">
      <alignment horizontal="center"/>
    </xf>
    <xf fontId="2" fillId="0" borderId="22" numFmtId="0" xfId="0" applyFont="1" applyBorder="1" applyAlignment="1">
      <alignment horizontal="center"/>
    </xf>
    <xf fontId="3" fillId="3" borderId="11" numFmtId="0" xfId="0" applyFont="1" applyFill="1" applyBorder="1" applyAlignment="1">
      <alignment horizontal="center"/>
    </xf>
    <xf fontId="0" fillId="3" borderId="0" numFmtId="0" xfId="0" applyFill="1" applyAlignment="1">
      <alignment horizontal="center"/>
    </xf>
    <xf fontId="0" fillId="3" borderId="10" numFmtId="0" xfId="0" applyFill="1" applyBorder="1" applyAlignment="1">
      <alignment horizontal="center"/>
    </xf>
    <xf fontId="0" fillId="3" borderId="11" numFmtId="0" xfId="0" applyFill="1" applyBorder="1" applyAlignment="1">
      <alignment horizontal="center" vertical="top" wrapText="1"/>
    </xf>
    <xf fontId="0" fillId="3" borderId="0" numFmtId="0" xfId="0" applyFill="1" applyAlignment="1">
      <alignment horizontal="center" vertical="top" wrapText="1"/>
    </xf>
    <xf fontId="0" fillId="3" borderId="10" numFmtId="0" xfId="0" applyFill="1" applyBorder="1" applyAlignment="1">
      <alignment horizontal="center" vertical="top" wrapText="1"/>
    </xf>
    <xf fontId="0" fillId="0" borderId="0" numFmtId="0" xfId="0"/>
    <xf fontId="0" fillId="3" borderId="15" numFmtId="0" xfId="0" applyFill="1" applyBorder="1" applyAlignment="1">
      <alignment horizontal="center" vertical="top" wrapText="1"/>
    </xf>
    <xf fontId="0" fillId="3" borderId="16" numFmtId="0" xfId="0" applyFill="1" applyBorder="1" applyAlignment="1">
      <alignment horizontal="center" vertical="top" wrapText="1"/>
    </xf>
    <xf fontId="0" fillId="3" borderId="14" numFmtId="0" xfId="0" applyFill="1" applyBorder="1" applyAlignment="1">
      <alignment horizontal="center" vertical="top" wrapText="1"/>
    </xf>
    <xf fontId="1" fillId="0" borderId="23" numFmtId="0" xfId="0" applyFont="1" applyBorder="1" applyAlignment="1">
      <alignment horizontal="center" vertical="center"/>
    </xf>
    <xf fontId="1" fillId="0" borderId="24" numFmtId="0" xfId="0" applyFont="1" applyBorder="1" applyAlignment="1">
      <alignment horizontal="center" vertical="center"/>
    </xf>
    <xf fontId="1" fillId="0" borderId="25" numFmtId="0" xfId="0" applyFont="1" applyBorder="1" applyAlignment="1">
      <alignment horizontal="center" vertical="center"/>
    </xf>
    <xf fontId="1" fillId="0" borderId="26" numFmtId="0" xfId="0" applyFont="1" applyBorder="1" applyAlignment="1">
      <alignment horizontal="center"/>
    </xf>
    <xf fontId="1" fillId="0" borderId="15" numFmtId="0" xfId="0" applyFont="1" applyBorder="1" applyAlignment="1">
      <alignment horizontal="center" vertical="center"/>
    </xf>
    <xf fontId="1" fillId="0" borderId="16" numFmtId="0" xfId="0" applyFont="1" applyBorder="1" applyAlignment="1">
      <alignment horizontal="center" vertical="center"/>
    </xf>
    <xf fontId="1" fillId="0" borderId="14" numFmtId="0" xfId="0" applyFont="1" applyBorder="1" applyAlignment="1">
      <alignment horizontal="center" vertical="center"/>
    </xf>
    <xf fontId="1" fillId="0" borderId="26" numFmtId="0" xfId="0" applyFont="1" applyBorder="1" applyAlignment="1">
      <alignment horizontal="center" vertical="center"/>
    </xf>
    <xf fontId="4" fillId="0" borderId="26" numFmtId="0" xfId="0" applyFont="1" applyBorder="1" applyAlignment="1">
      <alignment horizontal="center" vertical="center" wrapText="1"/>
    </xf>
    <xf fontId="1" fillId="0" borderId="27" numFmtId="0" xfId="0" applyFont="1" applyBorder="1" applyAlignment="1">
      <alignment horizontal="center"/>
    </xf>
    <xf fontId="1" fillId="0" borderId="28" numFmtId="0" xfId="0" applyFont="1" applyBorder="1" applyAlignment="1">
      <alignment horizontal="center"/>
    </xf>
    <xf fontId="1" fillId="0" borderId="29" numFmtId="0" xfId="0" applyFont="1" applyBorder="1" applyAlignment="1">
      <alignment horizontal="center"/>
    </xf>
    <xf fontId="1" fillId="0" borderId="26" numFmtId="164" xfId="1" applyNumberFormat="1" applyFont="1" applyBorder="1" applyAlignment="1">
      <alignment horizontal="center"/>
    </xf>
    <xf fontId="1" fillId="0" borderId="27" numFmtId="164" xfId="1" applyNumberFormat="1" applyFont="1" applyBorder="1" applyAlignment="1">
      <alignment horizontal="center"/>
    </xf>
    <xf fontId="1" fillId="0" borderId="29" numFmtId="164" xfId="1" applyNumberFormat="1" applyFont="1" applyBorder="1" applyAlignment="1">
      <alignment horizontal="center"/>
    </xf>
    <xf fontId="1" fillId="0" borderId="26" numFmtId="164" xfId="0" applyNumberFormat="1" applyFont="1" applyBorder="1" applyAlignment="1">
      <alignment horizontal="center"/>
    </xf>
    <xf fontId="2" fillId="3" borderId="26" numFmtId="0" xfId="0" applyFont="1" applyFill="1" applyBorder="1" applyAlignment="1">
      <alignment horizontal="center" vertical="center"/>
    </xf>
    <xf fontId="4" fillId="3" borderId="26" numFmtId="0" xfId="0" applyFont="1" applyFill="1" applyBorder="1" applyAlignment="1">
      <alignment horizontal="right"/>
    </xf>
    <xf fontId="4" fillId="3" borderId="26" numFmtId="164" xfId="0" applyNumberFormat="1" applyFont="1" applyFill="1" applyBorder="1" applyAlignment="1">
      <alignment horizontal="center"/>
    </xf>
    <xf fontId="2" fillId="3" borderId="26" numFmtId="2" xfId="0" applyNumberFormat="1" applyFont="1" applyFill="1" applyBorder="1" applyAlignment="1">
      <alignment horizontal="center"/>
    </xf>
    <xf fontId="1" fillId="0" borderId="0" numFmtId="0" xfId="0" applyFont="1"/>
    <xf fontId="4" fillId="0" borderId="26" numFmtId="0" xfId="0" applyFont="1" applyBorder="1" applyAlignment="1">
      <alignment horizontal="center"/>
    </xf>
    <xf fontId="1" fillId="0" borderId="26" numFmtId="0" xfId="0" applyFont="1" applyBorder="1" applyAlignment="1">
      <alignment horizontal="center" wrapText="1"/>
    </xf>
    <xf fontId="1" fillId="0" borderId="27" numFmtId="0" xfId="0" applyFont="1" applyBorder="1" applyAlignment="1">
      <alignment horizontal="center" vertical="center"/>
    </xf>
    <xf fontId="1" fillId="0" borderId="28" numFmtId="0" xfId="0" applyFont="1" applyBorder="1" applyAlignment="1">
      <alignment horizontal="center" vertical="center"/>
    </xf>
    <xf fontId="1" fillId="0" borderId="29" numFmtId="0" xfId="0" applyFont="1" applyBorder="1" applyAlignment="1">
      <alignment horizontal="center" vertical="center"/>
    </xf>
    <xf fontId="1" fillId="0" borderId="26" numFmtId="0" xfId="0" applyFont="1" applyBorder="1" applyAlignment="1">
      <alignment horizontal="center" vertical="center" wrapText="1"/>
    </xf>
    <xf fontId="1" fillId="0" borderId="26" numFmtId="0" xfId="0" applyFont="1" applyBorder="1" applyAlignment="1">
      <alignment vertical="center" wrapText="1"/>
    </xf>
    <xf fontId="4" fillId="0" borderId="26" numFmtId="0" xfId="0" applyFont="1" applyBorder="1" applyAlignment="1">
      <alignment vertical="top" wrapText="1"/>
    </xf>
    <xf fontId="1" fillId="0" borderId="26" numFmtId="164" xfId="0" applyNumberFormat="1" applyFont="1" applyBorder="1" applyAlignment="1">
      <alignment horizontal="right" vertical="center" wrapText="1"/>
    </xf>
    <xf fontId="1" fillId="0" borderId="26" numFmtId="2" xfId="0" applyNumberFormat="1" applyFont="1" applyBorder="1" applyAlignment="1">
      <alignment horizontal="center" vertical="center" wrapText="1"/>
    </xf>
    <xf fontId="1" fillId="0" borderId="26" numFmtId="2" xfId="0" applyNumberFormat="1" applyFont="1" applyBorder="1" applyAlignment="1">
      <alignment vertical="center"/>
    </xf>
    <xf fontId="1" fillId="0" borderId="26" numFmtId="0" xfId="0" applyFont="1" applyBorder="1" applyAlignment="1">
      <alignment horizontal="left" wrapText="1"/>
    </xf>
    <xf fontId="1" fillId="0" borderId="26" numFmtId="164" xfId="0" applyNumberFormat="1" applyFont="1" applyBorder="1" applyAlignment="1">
      <alignment vertical="center"/>
    </xf>
    <xf fontId="1" fillId="0" borderId="26" numFmtId="0" xfId="0" applyFont="1" applyBorder="1"/>
    <xf fontId="1" fillId="0" borderId="26" numFmtId="0" xfId="0" applyFont="1" applyBorder="1" applyAlignment="1">
      <alignment horizontal="left" vertical="center"/>
    </xf>
    <xf fontId="1" fillId="0" borderId="26" numFmtId="0" xfId="0" applyFont="1" applyBorder="1" applyAlignment="1">
      <alignment vertical="center"/>
    </xf>
    <xf fontId="1" fillId="0" borderId="26" numFmtId="0" xfId="0" applyFont="1" applyBorder="1" applyAlignment="1">
      <alignment horizontal="left"/>
    </xf>
    <xf fontId="4" fillId="3" borderId="27" numFmtId="0" xfId="0" applyFont="1" applyFill="1" applyBorder="1" applyAlignment="1">
      <alignment horizontal="right"/>
    </xf>
    <xf fontId="4" fillId="3" borderId="28" numFmtId="0" xfId="0" applyFont="1" applyFill="1" applyBorder="1" applyAlignment="1">
      <alignment horizontal="right"/>
    </xf>
    <xf fontId="4" fillId="3" borderId="29" numFmtId="0" xfId="0" applyFont="1" applyFill="1" applyBorder="1" applyAlignment="1">
      <alignment horizontal="right"/>
    </xf>
    <xf fontId="4" fillId="3" borderId="26" numFmtId="2" xfId="0" applyNumberFormat="1" applyFont="1" applyFill="1" applyBorder="1"/>
    <xf fontId="4" fillId="3" borderId="26" numFmtId="164" xfId="0" applyNumberFormat="1" applyFont="1" applyFill="1" applyBorder="1"/>
    <xf fontId="2" fillId="3" borderId="26" numFmtId="2" xfId="0" applyNumberFormat="1" applyFont="1" applyFill="1" applyBorder="1" applyAlignment="1">
      <alignment horizontal="center" vertical="center"/>
    </xf>
    <xf fontId="4" fillId="3" borderId="26" numFmtId="2" xfId="0" applyNumberFormat="1" applyFont="1" applyFill="1" applyBorder="1" applyAlignment="1">
      <alignment vertical="center"/>
    </xf>
  </cellXfs>
  <cellStyles count="2">
    <cellStyle name="Normal" xfId="0" builtinId="0"/>
    <cellStyle name="Comm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8" zoomScale="100" workbookViewId="0">
      <selection activeCell="A1" activeCellId="0" sqref="A1"/>
    </sheetView>
  </sheetViews>
  <sheetFormatPr defaultRowHeight="14.25"/>
  <cols>
    <col customWidth="1" min="2" max="2" width="9.57421875"/>
    <col customWidth="1" min="5" max="5" width="10.57421875"/>
    <col customWidth="1" min="6" max="6" width="11.7109375"/>
    <col customWidth="1" min="7" max="7" width="9.28125"/>
    <col customWidth="1" min="8" max="8" width="11.7109375"/>
    <col bestFit="1" min="11" max="11" width="9.7109375"/>
    <col customWidth="1" min="13" max="13" width="7.7109375"/>
    <col customWidth="1" min="15" max="15" width="7.57421875"/>
    <col customWidth="1" min="17" max="17" width="12.7109375"/>
    <col customWidth="1" min="18" max="19" width="11.421875"/>
    <col customWidth="1" min="20" max="21" width="16.8515625"/>
    <col customWidth="1" min="22" max="22" width="7.7109375"/>
    <col customWidth="1" min="25" max="25" width="7.57421875"/>
    <col customWidth="1" min="27" max="27" width="7.140625"/>
  </cols>
  <sheetData>
    <row r="2" ht="14.25">
      <c r="F2" s="1" t="s">
        <v>0</v>
      </c>
      <c r="G2" s="2"/>
      <c r="H2" s="2"/>
      <c r="I2" s="2"/>
      <c r="J2" s="2"/>
      <c r="K2" s="2"/>
      <c r="L2" s="2"/>
      <c r="M2" s="2"/>
      <c r="N2" s="2"/>
      <c r="O2" s="2"/>
      <c r="P2" s="3"/>
    </row>
    <row r="3" ht="37.5" customHeight="1">
      <c r="B3" s="4" t="s">
        <v>1</v>
      </c>
      <c r="C3" s="5"/>
      <c r="D3" s="6" t="s">
        <v>2</v>
      </c>
      <c r="E3" s="7"/>
      <c r="F3" s="4" t="s">
        <v>3</v>
      </c>
      <c r="G3" s="8"/>
      <c r="H3" s="8"/>
      <c r="I3" s="5"/>
      <c r="J3" s="9" t="s">
        <v>4</v>
      </c>
      <c r="K3" s="8"/>
      <c r="L3" s="8"/>
      <c r="M3" s="5"/>
      <c r="N3" s="6" t="s">
        <v>5</v>
      </c>
      <c r="O3" s="7"/>
      <c r="P3" s="10"/>
    </row>
    <row r="4" ht="14.25">
      <c r="B4" s="11"/>
      <c r="C4" s="12"/>
      <c r="D4" s="13"/>
      <c r="E4" s="14"/>
      <c r="F4" s="11"/>
      <c r="G4" s="15"/>
      <c r="H4" s="15"/>
      <c r="I4" s="12"/>
      <c r="J4" s="16"/>
      <c r="K4" s="15"/>
      <c r="L4" s="15"/>
      <c r="M4" s="12"/>
      <c r="N4" s="13"/>
      <c r="O4" s="14"/>
      <c r="P4" s="17"/>
    </row>
    <row r="5" ht="14.25">
      <c r="B5" s="18"/>
      <c r="C5" s="19"/>
      <c r="D5" s="20"/>
      <c r="E5" s="21"/>
      <c r="F5" s="18"/>
      <c r="G5" s="22"/>
      <c r="H5" s="22"/>
      <c r="I5" s="19"/>
      <c r="J5" s="23"/>
      <c r="K5" s="22"/>
      <c r="L5" s="22"/>
      <c r="M5" s="19"/>
      <c r="N5" s="20"/>
      <c r="O5" s="21"/>
      <c r="P5" s="24"/>
    </row>
    <row r="6" ht="14.25">
      <c r="B6" s="25">
        <v>5</v>
      </c>
      <c r="C6" s="26"/>
      <c r="D6" s="27">
        <v>7</v>
      </c>
      <c r="E6" s="28"/>
      <c r="F6" s="29">
        <v>1.7</v>
      </c>
      <c r="G6" s="28"/>
      <c r="H6" s="28"/>
      <c r="I6" s="30"/>
      <c r="J6" s="27">
        <v>13.4</v>
      </c>
      <c r="K6" s="28"/>
      <c r="L6" s="28"/>
      <c r="M6" s="30"/>
      <c r="N6" s="27">
        <v>4.7999999999999998</v>
      </c>
      <c r="O6" s="28"/>
      <c r="P6" s="31"/>
    </row>
    <row r="7" ht="19.5">
      <c r="F7" s="32" t="s">
        <v>6</v>
      </c>
      <c r="G7" s="33"/>
      <c r="H7" s="33"/>
      <c r="I7" s="33"/>
      <c r="J7" s="33"/>
      <c r="K7" s="33"/>
      <c r="L7" s="33"/>
      <c r="M7" s="34"/>
    </row>
    <row r="8" ht="14.25">
      <c r="F8" s="35" t="s">
        <v>7</v>
      </c>
      <c r="G8" s="36"/>
      <c r="H8" s="36"/>
      <c r="I8" s="36"/>
      <c r="J8" s="36"/>
      <c r="K8" s="36"/>
      <c r="L8" s="36"/>
      <c r="M8" s="37"/>
    </row>
    <row r="9" ht="14.25">
      <c r="F9" s="35"/>
      <c r="G9" s="36"/>
      <c r="H9" s="36"/>
      <c r="I9" s="36"/>
      <c r="J9" s="36"/>
      <c r="K9" s="36"/>
      <c r="L9" s="36"/>
      <c r="M9" s="37"/>
    </row>
    <row r="10" s="38" customFormat="1" ht="25.5" customHeight="1">
      <c r="F10" s="35"/>
      <c r="G10" s="36"/>
      <c r="H10" s="36"/>
      <c r="I10" s="36"/>
      <c r="J10" s="36"/>
      <c r="K10" s="36"/>
      <c r="L10" s="36"/>
      <c r="M10" s="37"/>
    </row>
    <row r="11" ht="14.25">
      <c r="F11" s="35"/>
      <c r="G11" s="36"/>
      <c r="H11" s="36"/>
      <c r="I11" s="36"/>
      <c r="J11" s="36"/>
      <c r="K11" s="36"/>
      <c r="L11" s="36"/>
      <c r="M11" s="37"/>
    </row>
    <row r="12" ht="14.25">
      <c r="F12" s="39"/>
      <c r="G12" s="40"/>
      <c r="H12" s="40"/>
      <c r="I12" s="40"/>
      <c r="J12" s="40"/>
      <c r="K12" s="40"/>
      <c r="L12" s="40"/>
      <c r="M12" s="41"/>
    </row>
    <row r="15" ht="14.25">
      <c r="B15" s="42" t="s">
        <v>8</v>
      </c>
      <c r="C15" s="43"/>
      <c r="D15" s="44"/>
      <c r="E15" s="45" t="s">
        <v>9</v>
      </c>
      <c r="F15" s="45"/>
      <c r="G15" s="45"/>
      <c r="H15" s="45"/>
      <c r="I15" s="42" t="s">
        <v>10</v>
      </c>
      <c r="J15" s="44"/>
    </row>
    <row r="16" ht="24.75" customHeight="1">
      <c r="B16" s="46"/>
      <c r="C16" s="47"/>
      <c r="D16" s="48"/>
      <c r="E16" s="49" t="s">
        <v>11</v>
      </c>
      <c r="F16" s="49"/>
      <c r="G16" s="50" t="s">
        <v>12</v>
      </c>
      <c r="H16" s="50"/>
      <c r="I16" s="46"/>
      <c r="J16" s="48"/>
    </row>
    <row r="17" ht="14.25">
      <c r="B17" s="51" t="s">
        <v>13</v>
      </c>
      <c r="C17" s="52"/>
      <c r="D17" s="53"/>
      <c r="E17" s="54">
        <v>6390.1499999999996</v>
      </c>
      <c r="F17" s="54"/>
      <c r="G17" s="55">
        <f>E17*(1+D6/100)</f>
        <v>6837.4605000000001</v>
      </c>
      <c r="H17" s="56"/>
      <c r="I17" s="57">
        <f t="shared" ref="I17:I21" si="0">G17-E17</f>
        <v>447.3105000000005</v>
      </c>
      <c r="J17" s="57"/>
    </row>
    <row r="18" ht="14.25">
      <c r="B18" s="45" t="s">
        <v>14</v>
      </c>
      <c r="C18" s="45"/>
      <c r="D18" s="45"/>
      <c r="E18" s="54">
        <v>1016.45</v>
      </c>
      <c r="F18" s="54"/>
      <c r="G18" s="55">
        <f>E18*(1+D6/100)</f>
        <v>1087.6015000000002</v>
      </c>
      <c r="H18" s="56"/>
      <c r="I18" s="57">
        <f t="shared" si="0"/>
        <v>71.151500000000169</v>
      </c>
      <c r="J18" s="57"/>
    </row>
    <row r="19" ht="14.25">
      <c r="B19" s="45" t="s">
        <v>15</v>
      </c>
      <c r="C19" s="45"/>
      <c r="D19" s="45"/>
      <c r="E19" s="54">
        <f>E32</f>
        <v>5650.7084999999997</v>
      </c>
      <c r="F19" s="54"/>
      <c r="G19" s="57">
        <f>F32</f>
        <v>6291.675877058</v>
      </c>
      <c r="H19" s="57"/>
      <c r="I19" s="57">
        <f t="shared" si="0"/>
        <v>640.96737705800024</v>
      </c>
      <c r="J19" s="57"/>
    </row>
    <row r="20" ht="14.25">
      <c r="B20" s="45" t="s">
        <v>16</v>
      </c>
      <c r="C20" s="45"/>
      <c r="D20" s="45"/>
      <c r="E20" s="54">
        <v>629.49000000000001</v>
      </c>
      <c r="F20" s="54"/>
      <c r="G20" s="57">
        <v>629.5</v>
      </c>
      <c r="H20" s="57"/>
      <c r="I20" s="57">
        <f t="shared" si="0"/>
        <v>0.0099999999999909051</v>
      </c>
      <c r="J20" s="57"/>
      <c r="K20" s="58" t="s">
        <v>17</v>
      </c>
    </row>
    <row r="21" ht="15.75" customHeight="1">
      <c r="B21" s="59" t="s">
        <v>18</v>
      </c>
      <c r="C21" s="59"/>
      <c r="D21" s="59"/>
      <c r="E21" s="60">
        <f>SUM(E17:F20)</f>
        <v>13686.798499999999</v>
      </c>
      <c r="F21" s="60"/>
      <c r="G21" s="60">
        <f>SUM(G17:H20)</f>
        <v>14846.237877058</v>
      </c>
      <c r="H21" s="60"/>
      <c r="I21" s="60">
        <f t="shared" si="0"/>
        <v>1159.4393770580009</v>
      </c>
      <c r="J21" s="60"/>
      <c r="K21" s="61">
        <f>(G21-E21)/E21*100</f>
        <v>8.4712241292804951</v>
      </c>
    </row>
    <row r="22" ht="26.25" customHeight="1"/>
    <row r="24" ht="14.25">
      <c r="B24" s="62"/>
      <c r="C24" s="63" t="s">
        <v>19</v>
      </c>
      <c r="D24" s="63"/>
      <c r="E24" s="63"/>
      <c r="F24" s="63"/>
      <c r="G24" s="63"/>
      <c r="H24" s="62"/>
    </row>
    <row r="25" ht="54">
      <c r="B25" s="42" t="s">
        <v>20</v>
      </c>
      <c r="C25" s="43"/>
      <c r="D25" s="44"/>
      <c r="E25" s="64" t="s">
        <v>21</v>
      </c>
      <c r="F25" s="45"/>
      <c r="G25" s="64" t="s">
        <v>22</v>
      </c>
      <c r="H25" s="45"/>
      <c r="K25" s="65" t="s">
        <v>20</v>
      </c>
      <c r="L25" s="66"/>
      <c r="M25" s="67"/>
      <c r="N25" s="68" t="s">
        <v>23</v>
      </c>
      <c r="O25" s="49" t="s">
        <v>24</v>
      </c>
      <c r="P25" s="68" t="s">
        <v>25</v>
      </c>
      <c r="Q25" s="69" t="s">
        <v>26</v>
      </c>
      <c r="R25" s="50" t="s">
        <v>27</v>
      </c>
      <c r="S25" s="50" t="s">
        <v>28</v>
      </c>
      <c r="T25" s="70" t="s">
        <v>29</v>
      </c>
      <c r="U25" s="70" t="s">
        <v>30</v>
      </c>
    </row>
    <row r="26" ht="27">
      <c r="B26" s="46"/>
      <c r="C26" s="47"/>
      <c r="D26" s="48"/>
      <c r="E26" s="68" t="s">
        <v>31</v>
      </c>
      <c r="F26" s="68" t="s">
        <v>32</v>
      </c>
      <c r="G26" s="68" t="s">
        <v>31</v>
      </c>
      <c r="H26" s="68" t="s">
        <v>32</v>
      </c>
      <c r="K26" s="69" t="s">
        <v>33</v>
      </c>
      <c r="L26" s="69"/>
      <c r="M26" s="69"/>
      <c r="N26" s="71">
        <v>1</v>
      </c>
      <c r="O26" s="49" t="s">
        <v>34</v>
      </c>
      <c r="P26" s="68">
        <v>659.5</v>
      </c>
      <c r="Q26" s="72">
        <f t="shared" ref="Q26:Q33" si="1">P26*N26</f>
        <v>659.5</v>
      </c>
      <c r="R26" s="73">
        <f>(P26*(1+F6/100))*(1+12/100)</f>
        <v>751.19687999999996</v>
      </c>
      <c r="S26" s="73">
        <f t="shared" ref="S26:S33" si="2">(R26-P26)/P26*100</f>
        <v>13.903999999999995</v>
      </c>
      <c r="T26" s="73">
        <f t="shared" ref="T26:T33" si="3">R26*N26</f>
        <v>751.19687999999996</v>
      </c>
      <c r="U26" s="73">
        <f t="shared" ref="U26:U34" si="4">(T26-Q26)/Q26*100</f>
        <v>13.903999999999995</v>
      </c>
    </row>
    <row r="27" ht="25.5" customHeight="1">
      <c r="B27" s="74" t="s">
        <v>35</v>
      </c>
      <c r="C27" s="74"/>
      <c r="D27" s="74"/>
      <c r="E27" s="75">
        <f>Q34</f>
        <v>3243.1084999999998</v>
      </c>
      <c r="F27" s="75">
        <f>T34</f>
        <v>3715.5438770579995</v>
      </c>
      <c r="G27" s="75">
        <f t="shared" ref="G27:G31" si="5">E27*4</f>
        <v>12972.433999999999</v>
      </c>
      <c r="H27" s="75">
        <f t="shared" ref="H27:H31" si="6">F27*4</f>
        <v>14862.175508231998</v>
      </c>
      <c r="K27" s="69" t="s">
        <v>36</v>
      </c>
      <c r="L27" s="69"/>
      <c r="M27" s="69"/>
      <c r="N27" s="71">
        <v>16.199999999999999</v>
      </c>
      <c r="O27" s="49" t="s">
        <v>37</v>
      </c>
      <c r="P27" s="76">
        <v>49.030000000000001</v>
      </c>
      <c r="Q27" s="72">
        <f t="shared" si="1"/>
        <v>794.28599999999994</v>
      </c>
      <c r="R27" s="73">
        <f>(P27*(1+F6/100))*(1+J6/100)</f>
        <v>56.545220339999993</v>
      </c>
      <c r="S27" s="73">
        <f t="shared" si="2"/>
        <v>15.327799999999984</v>
      </c>
      <c r="T27" s="73">
        <f t="shared" si="3"/>
        <v>916.03256950799982</v>
      </c>
      <c r="U27" s="73">
        <f t="shared" si="4"/>
        <v>15.327799999999986</v>
      </c>
    </row>
    <row r="28" ht="24" customHeight="1">
      <c r="B28" s="77" t="s">
        <v>38</v>
      </c>
      <c r="C28" s="77"/>
      <c r="D28" s="77"/>
      <c r="E28" s="75">
        <v>1265.3</v>
      </c>
      <c r="F28" s="75">
        <f>E28*(1+D6/100)</f>
        <v>1353.8710000000001</v>
      </c>
      <c r="G28" s="75">
        <f t="shared" si="5"/>
        <v>5061.1999999999998</v>
      </c>
      <c r="H28" s="75">
        <f t="shared" si="6"/>
        <v>5415.4840000000004</v>
      </c>
      <c r="K28" s="69" t="s">
        <v>39</v>
      </c>
      <c r="L28" s="69"/>
      <c r="M28" s="69"/>
      <c r="N28" s="71">
        <v>25</v>
      </c>
      <c r="O28" s="49" t="s">
        <v>40</v>
      </c>
      <c r="P28" s="78">
        <v>5.7300000000000004</v>
      </c>
      <c r="Q28" s="72">
        <f t="shared" si="1"/>
        <v>143.25</v>
      </c>
      <c r="R28" s="73">
        <f>(P28*(1+F6/100))*(1+12/100)</f>
        <v>6.5266992000000004</v>
      </c>
      <c r="S28" s="73">
        <f t="shared" si="2"/>
        <v>13.903999999999996</v>
      </c>
      <c r="T28" s="73">
        <f t="shared" si="3"/>
        <v>163.16748000000001</v>
      </c>
      <c r="U28" s="73">
        <f t="shared" si="4"/>
        <v>13.904000000000009</v>
      </c>
    </row>
    <row r="29" ht="14.25">
      <c r="B29" s="77" t="s">
        <v>41</v>
      </c>
      <c r="C29" s="77"/>
      <c r="D29" s="77"/>
      <c r="E29" s="75">
        <v>55.670000000000002</v>
      </c>
      <c r="F29" s="75">
        <f>E29*(1+D6/100)</f>
        <v>59.566900000000004</v>
      </c>
      <c r="G29" s="75">
        <f t="shared" si="5"/>
        <v>222.68000000000001</v>
      </c>
      <c r="H29" s="75">
        <f t="shared" si="6"/>
        <v>238.26760000000002</v>
      </c>
      <c r="K29" s="78" t="s">
        <v>42</v>
      </c>
      <c r="L29" s="78"/>
      <c r="M29" s="78"/>
      <c r="N29" s="71">
        <v>1</v>
      </c>
      <c r="O29" s="49" t="s">
        <v>34</v>
      </c>
      <c r="P29" s="76">
        <v>778.23000000000002</v>
      </c>
      <c r="Q29" s="72">
        <f t="shared" si="1"/>
        <v>778.23000000000002</v>
      </c>
      <c r="R29" s="73">
        <f>(P29*(1+F6/100))*(1+11.8/100)</f>
        <v>884.85217938000005</v>
      </c>
      <c r="S29" s="73">
        <f t="shared" si="2"/>
        <v>13.700600000000005</v>
      </c>
      <c r="T29" s="73">
        <f t="shared" si="3"/>
        <v>884.85217938000005</v>
      </c>
      <c r="U29" s="73">
        <f t="shared" si="4"/>
        <v>13.700600000000005</v>
      </c>
    </row>
    <row r="30" ht="14.25">
      <c r="B30" s="79" t="s">
        <v>43</v>
      </c>
      <c r="C30" s="79"/>
      <c r="D30" s="79"/>
      <c r="E30" s="75">
        <v>284.27999999999997</v>
      </c>
      <c r="F30" s="75">
        <f>E30*(1+D6/100)</f>
        <v>304.17959999999999</v>
      </c>
      <c r="G30" s="75">
        <f t="shared" si="5"/>
        <v>1137.1199999999999</v>
      </c>
      <c r="H30" s="75">
        <f t="shared" si="6"/>
        <v>1216.7184</v>
      </c>
      <c r="K30" s="78" t="s">
        <v>44</v>
      </c>
      <c r="L30" s="78"/>
      <c r="M30" s="78"/>
      <c r="N30" s="71">
        <v>1</v>
      </c>
      <c r="O30" s="49" t="s">
        <v>34</v>
      </c>
      <c r="P30" s="76">
        <v>750.47000000000003</v>
      </c>
      <c r="Q30" s="72">
        <f t="shared" si="1"/>
        <v>750.47000000000003</v>
      </c>
      <c r="R30" s="73">
        <f>(P30*(1+F6/100))*(1+J6/100)</f>
        <v>865.50054065999984</v>
      </c>
      <c r="S30" s="73">
        <f t="shared" si="2"/>
        <v>15.327799999999975</v>
      </c>
      <c r="T30" s="73">
        <f t="shared" si="3"/>
        <v>865.50054065999984</v>
      </c>
      <c r="U30" s="73">
        <f t="shared" si="4"/>
        <v>15.327799999999975</v>
      </c>
    </row>
    <row r="31" ht="14.25">
      <c r="B31" s="79" t="s">
        <v>45</v>
      </c>
      <c r="C31" s="79"/>
      <c r="D31" s="79"/>
      <c r="E31" s="75">
        <v>802.35000000000002</v>
      </c>
      <c r="F31" s="75">
        <f>E31*(1+D6/100)</f>
        <v>858.51450000000011</v>
      </c>
      <c r="G31" s="75">
        <f t="shared" si="5"/>
        <v>3209.4000000000001</v>
      </c>
      <c r="H31" s="75">
        <f t="shared" si="6"/>
        <v>3434.0580000000004</v>
      </c>
      <c r="I31" s="58" t="s">
        <v>17</v>
      </c>
      <c r="K31" s="78" t="s">
        <v>46</v>
      </c>
      <c r="L31" s="78"/>
      <c r="M31" s="78"/>
      <c r="N31" s="71">
        <v>1</v>
      </c>
      <c r="O31" s="49" t="s">
        <v>34</v>
      </c>
      <c r="P31" s="76">
        <v>100.92</v>
      </c>
      <c r="Q31" s="72">
        <f t="shared" si="1"/>
        <v>100.92</v>
      </c>
      <c r="R31" s="73">
        <f>(P31*(1+1.7/100))*(1+J6/100)</f>
        <v>116.38881575999999</v>
      </c>
      <c r="S31" s="73">
        <f t="shared" si="2"/>
        <v>15.327799999999984</v>
      </c>
      <c r="T31" s="73">
        <f t="shared" si="3"/>
        <v>116.38881575999999</v>
      </c>
      <c r="U31" s="73">
        <f t="shared" si="4"/>
        <v>15.327799999999984</v>
      </c>
    </row>
    <row r="32" ht="14.25">
      <c r="B32" s="80" t="s">
        <v>47</v>
      </c>
      <c r="C32" s="81"/>
      <c r="D32" s="82"/>
      <c r="E32" s="83">
        <f>SUM(E27:E31)</f>
        <v>5650.7084999999997</v>
      </c>
      <c r="F32" s="84">
        <f>SUM(F27:F31)</f>
        <v>6291.675877058</v>
      </c>
      <c r="G32" s="84">
        <f>SUM(G27:G31)</f>
        <v>22602.833999999999</v>
      </c>
      <c r="H32" s="84">
        <f>SUM(H27:H31)</f>
        <v>25166.703508232</v>
      </c>
      <c r="I32" s="85">
        <f>(H32-G32)/G32*100</f>
        <v>11.343132937365292</v>
      </c>
      <c r="K32" s="69" t="s">
        <v>48</v>
      </c>
      <c r="L32" s="69"/>
      <c r="M32" s="69"/>
      <c r="N32" s="71">
        <v>0.25</v>
      </c>
      <c r="O32" s="49" t="s">
        <v>34</v>
      </c>
      <c r="P32" s="76">
        <v>44.5</v>
      </c>
      <c r="Q32" s="72">
        <f t="shared" si="1"/>
        <v>11.125</v>
      </c>
      <c r="R32" s="73">
        <f>(P32*(1+F6/100))*(1+10/100)</f>
        <v>49.782150000000001</v>
      </c>
      <c r="S32" s="73">
        <f t="shared" si="2"/>
        <v>11.870000000000003</v>
      </c>
      <c r="T32" s="73">
        <f t="shared" si="3"/>
        <v>12.4455375</v>
      </c>
      <c r="U32" s="73">
        <f t="shared" si="4"/>
        <v>11.870000000000003</v>
      </c>
    </row>
    <row r="33" ht="25.5" customHeight="1">
      <c r="K33" s="69" t="s">
        <v>49</v>
      </c>
      <c r="L33" s="69"/>
      <c r="M33" s="69"/>
      <c r="N33" s="71">
        <v>0.25</v>
      </c>
      <c r="O33" s="49" t="s">
        <v>34</v>
      </c>
      <c r="P33" s="76">
        <v>21.309999999999999</v>
      </c>
      <c r="Q33" s="72">
        <f t="shared" si="1"/>
        <v>5.3274999999999997</v>
      </c>
      <c r="R33" s="73">
        <f>(P33*(1+F6/100))*(1+10/100)</f>
        <v>23.839496999999998</v>
      </c>
      <c r="S33" s="73">
        <f t="shared" si="2"/>
        <v>11.869999999999997</v>
      </c>
      <c r="T33" s="73">
        <f t="shared" si="3"/>
        <v>5.9598742499999995</v>
      </c>
      <c r="U33" s="73">
        <f t="shared" si="4"/>
        <v>11.869999999999997</v>
      </c>
    </row>
    <row r="34" ht="24.75" customHeight="1">
      <c r="N34" s="80" t="s">
        <v>47</v>
      </c>
      <c r="O34" s="81"/>
      <c r="P34" s="82"/>
      <c r="Q34" s="83">
        <f>SUM(Q26:Q33)</f>
        <v>3243.1084999999998</v>
      </c>
      <c r="R34" s="83"/>
      <c r="S34" s="83"/>
      <c r="T34" s="83">
        <f>SUM(T26:T33)</f>
        <v>3715.5438770579995</v>
      </c>
      <c r="U34" s="86">
        <f t="shared" si="4"/>
        <v>14.56736267251002</v>
      </c>
      <c r="V34" s="58" t="s">
        <v>50</v>
      </c>
    </row>
  </sheetData>
  <mergeCells count="58">
    <mergeCell ref="F2:P2"/>
    <mergeCell ref="B3:C5"/>
    <mergeCell ref="D3:E5"/>
    <mergeCell ref="F3:I5"/>
    <mergeCell ref="J3:M5"/>
    <mergeCell ref="N3:P5"/>
    <mergeCell ref="B6:C6"/>
    <mergeCell ref="D6:E6"/>
    <mergeCell ref="F6:I6"/>
    <mergeCell ref="J6:M6"/>
    <mergeCell ref="N6:P6"/>
    <mergeCell ref="F7:M7"/>
    <mergeCell ref="F8:M12"/>
    <mergeCell ref="B15:D16"/>
    <mergeCell ref="E15:H15"/>
    <mergeCell ref="I15:J16"/>
    <mergeCell ref="E16:F16"/>
    <mergeCell ref="G16:H16"/>
    <mergeCell ref="B17:D17"/>
    <mergeCell ref="E17:F17"/>
    <mergeCell ref="G17:H17"/>
    <mergeCell ref="I17:J17"/>
    <mergeCell ref="B18:D18"/>
    <mergeCell ref="E18:F18"/>
    <mergeCell ref="G18:H18"/>
    <mergeCell ref="I18:J18"/>
    <mergeCell ref="B19:D19"/>
    <mergeCell ref="E19:F19"/>
    <mergeCell ref="G19:H19"/>
    <mergeCell ref="I19:J19"/>
    <mergeCell ref="B20:D20"/>
    <mergeCell ref="E20:F20"/>
    <mergeCell ref="G20:H20"/>
    <mergeCell ref="I20:J20"/>
    <mergeCell ref="B21:D21"/>
    <mergeCell ref="E21:F21"/>
    <mergeCell ref="G21:H21"/>
    <mergeCell ref="I21:J21"/>
    <mergeCell ref="C24:G24"/>
    <mergeCell ref="B25:D26"/>
    <mergeCell ref="E25:F25"/>
    <mergeCell ref="G25:H25"/>
    <mergeCell ref="K25:M25"/>
    <mergeCell ref="K26:M26"/>
    <mergeCell ref="B27:D27"/>
    <mergeCell ref="K27:M27"/>
    <mergeCell ref="B28:D28"/>
    <mergeCell ref="K28:M28"/>
    <mergeCell ref="B29:D29"/>
    <mergeCell ref="K29:M29"/>
    <mergeCell ref="B30:D30"/>
    <mergeCell ref="K30:M30"/>
    <mergeCell ref="B31:D31"/>
    <mergeCell ref="K31:M31"/>
    <mergeCell ref="B32:D32"/>
    <mergeCell ref="K32:M32"/>
    <mergeCell ref="K33:M33"/>
    <mergeCell ref="N34:P34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12</cp:revision>
  <dcterms:modified xsi:type="dcterms:W3CDTF">2026-04-10T07:49:32Z</dcterms:modified>
</cp:coreProperties>
</file>